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합본\02 산출자료\"/>
    </mc:Choice>
  </mc:AlternateContent>
  <bookViews>
    <workbookView xWindow="0" yWindow="0" windowWidth="28800" windowHeight="12285" tabRatio="900" firstSheet="12" activeTab="12"/>
  </bookViews>
  <sheets>
    <sheet name="설계서 세로 겉표지" sheetId="4" state="hidden" r:id="rId1"/>
    <sheet name="겉표지" sheetId="5" state="hidden" r:id="rId2"/>
    <sheet name="속표지" sheetId="6" state="hidden" r:id="rId3"/>
    <sheet name="목차" sheetId="83" state="hidden" r:id="rId4"/>
    <sheet name="간지1 (2)" sheetId="96" state="hidden" r:id="rId5"/>
    <sheet name="위치도" sheetId="9" state="hidden" r:id="rId6"/>
    <sheet name="설계설명서" sheetId="82" state="hidden" r:id="rId7"/>
    <sheet name="관 위치" sheetId="98" state="hidden" r:id="rId8"/>
    <sheet name="예정공정" sheetId="85" state="hidden" r:id="rId9"/>
    <sheet name="공사기간산정표" sheetId="86" state="hidden" r:id="rId10"/>
    <sheet name="공사기간산출" sheetId="87" state="hidden" r:id="rId11"/>
    <sheet name="관계지적조서" sheetId="17" state="hidden" r:id="rId12"/>
    <sheet name="표지" sheetId="106" r:id="rId13"/>
    <sheet name="구조물집계표" sheetId="29" r:id="rId14"/>
    <sheet name="총괄자재수량집계표" sheetId="33" r:id="rId15"/>
    <sheet name="콘크리트소요자재집계표" sheetId="34" r:id="rId16"/>
    <sheet name="자재수량집계표" sheetId="35" r:id="rId17"/>
    <sheet name="혼합석부설 면적산출서" sheetId="30" state="hidden" r:id="rId18"/>
    <sheet name="확폭" sheetId="94" state="hidden" r:id="rId19"/>
    <sheet name="사방공종 집계표" sheetId="100" state="hidden" r:id="rId20"/>
    <sheet name="폐목 및 폐뿌리" sheetId="103" state="hidden" r:id="rId21"/>
    <sheet name="구조물토공" sheetId="88" r:id="rId22"/>
    <sheet name="토적집계표" sheetId="37" r:id="rId23"/>
    <sheet name="사토운반본선" sheetId="39" r:id="rId24"/>
    <sheet name="수리집수면적유역도" sheetId="72" r:id="rId25"/>
    <sheet name="71+13" sheetId="89" r:id="rId26"/>
    <sheet name="78+7" sheetId="105" r:id="rId27"/>
    <sheet name="105+12" sheetId="104" r:id="rId28"/>
    <sheet name="운반거리이정표" sheetId="95" state="hidden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____PNO10">[1]INPUT!#REF!</definedName>
    <definedName name="____PNO3">[1]INPUT!#REF!</definedName>
    <definedName name="____PNO4">[1]INPUT!#REF!</definedName>
    <definedName name="____PNO5">[1]INPUT!#REF!</definedName>
    <definedName name="____PNO6">[1]INPUT!#REF!</definedName>
    <definedName name="____PNO7">[1]INPUT!#REF!</definedName>
    <definedName name="____PNO8">[1]INPUT!#REF!</definedName>
    <definedName name="____PNO9">[1]INPUT!#REF!</definedName>
    <definedName name="___LL1">[2]Sheet17!$C$2</definedName>
    <definedName name="___LL2">[2]Sheet17!$C$3</definedName>
    <definedName name="___LL3">[2]Sheet17!$C$4</definedName>
    <definedName name="___LR1">[2]Sheet17!$F$2</definedName>
    <definedName name="___LR2">[2]Sheet17!$F$3</definedName>
    <definedName name="___LR3">[2]Sheet17!$F$4</definedName>
    <definedName name="___PNO10" localSheetId="20">[1]INPUT!#REF!</definedName>
    <definedName name="___PNO3" localSheetId="20">[1]INPUT!#REF!</definedName>
    <definedName name="___PNO4" localSheetId="20">[1]INPUT!#REF!</definedName>
    <definedName name="___PNO5" localSheetId="20">[1]INPUT!#REF!</definedName>
    <definedName name="___PNO6" localSheetId="20">[1]INPUT!#REF!</definedName>
    <definedName name="___PNO7" localSheetId="20">[1]INPUT!#REF!</definedName>
    <definedName name="___PNO8" localSheetId="20">[1]INPUT!#REF!</definedName>
    <definedName name="___PNO9" localSheetId="20">[1]INPUT!#REF!</definedName>
    <definedName name="___SBB1">#REF!</definedName>
    <definedName name="___SBB2">#REF!</definedName>
    <definedName name="___SBB3">#REF!</definedName>
    <definedName name="___SBB4">#REF!</definedName>
    <definedName name="___SBB5">#REF!</definedName>
    <definedName name="___SHH1">#REF!</definedName>
    <definedName name="___SHH2">#REF!</definedName>
    <definedName name="___SHH3">#REF!</definedName>
    <definedName name="__A1" localSheetId="4">#REF!</definedName>
    <definedName name="__A1" localSheetId="19">#REF!</definedName>
    <definedName name="__A1" localSheetId="18">#REF!</definedName>
    <definedName name="__A1">#REF!</definedName>
    <definedName name="__ER465" localSheetId="4">#REF!</definedName>
    <definedName name="__ER465" localSheetId="19">#REF!</definedName>
    <definedName name="__ER465" localSheetId="18">#REF!</definedName>
    <definedName name="__ER465">#REF!</definedName>
    <definedName name="__LL1">[2]Sheet17!$C$2</definedName>
    <definedName name="__LL2">[2]Sheet17!$C$3</definedName>
    <definedName name="__LL3">[2]Sheet17!$C$4</definedName>
    <definedName name="__LR1">[2]Sheet17!$F$2</definedName>
    <definedName name="__LR2">[2]Sheet17!$F$3</definedName>
    <definedName name="__LR3">[2]Sheet17!$F$4</definedName>
    <definedName name="__P1" localSheetId="19">#REF!</definedName>
    <definedName name="__P1">#REF!</definedName>
    <definedName name="__P2" localSheetId="19">'[3]Sheet1 (2)'!#REF!</definedName>
    <definedName name="__P2">'[3]Sheet1 (2)'!#REF!</definedName>
    <definedName name="__PNO10" localSheetId="19">[1]INPUT!#REF!</definedName>
    <definedName name="__PNO10">[1]INPUT!#REF!</definedName>
    <definedName name="__PNO3">[1]INPUT!#REF!</definedName>
    <definedName name="__PNO4">[1]INPUT!#REF!</definedName>
    <definedName name="__PNO5">[1]INPUT!#REF!</definedName>
    <definedName name="__PNO6">[1]INPUT!#REF!</definedName>
    <definedName name="__PNO7">[1]INPUT!#REF!</definedName>
    <definedName name="__PNO8">[1]INPUT!#REF!</definedName>
    <definedName name="__PNO9">[1]INPUT!#REF!</definedName>
    <definedName name="__SBB1" localSheetId="19">#REF!</definedName>
    <definedName name="__SBB1">#REF!</definedName>
    <definedName name="__SBB2" localSheetId="19">#REF!</definedName>
    <definedName name="__SBB2">#REF!</definedName>
    <definedName name="__SBB3" localSheetId="19">#REF!</definedName>
    <definedName name="__SBB3">#REF!</definedName>
    <definedName name="__SBB4" localSheetId="19">#REF!</definedName>
    <definedName name="__SBB4">#REF!</definedName>
    <definedName name="__SBB5" localSheetId="19">#REF!</definedName>
    <definedName name="__SBB5">#REF!</definedName>
    <definedName name="__SHH1" localSheetId="19">#REF!</definedName>
    <definedName name="__SHH1">#REF!</definedName>
    <definedName name="__SHH2" localSheetId="19">#REF!</definedName>
    <definedName name="__SHH2">#REF!</definedName>
    <definedName name="__SHH3" localSheetId="19">#REF!</definedName>
    <definedName name="__SHH3">#REF!</definedName>
    <definedName name="__t5" localSheetId="19">#REF!</definedName>
    <definedName name="__t5">#REF!</definedName>
    <definedName name="_1" localSheetId="19">#REF!</definedName>
    <definedName name="_1">#REF!</definedName>
    <definedName name="_2" localSheetId="19">#REF!</definedName>
    <definedName name="_2">#REF!</definedName>
    <definedName name="_2._날_개_벽" localSheetId="19">#REF!</definedName>
    <definedName name="_2._날_개_벽">#REF!</definedName>
    <definedName name="_3" localSheetId="19">#REF!</definedName>
    <definedName name="_3">#REF!</definedName>
    <definedName name="_4" localSheetId="19">#REF!</definedName>
    <definedName name="_4">#REF!</definedName>
    <definedName name="_5" localSheetId="19">#REF!</definedName>
    <definedName name="_5">#REF!</definedName>
    <definedName name="_6" localSheetId="19">#REF!</definedName>
    <definedName name="_6">#REF!</definedName>
    <definedName name="_A1" localSheetId="19">#REF!</definedName>
    <definedName name="_A1">#REF!</definedName>
    <definedName name="_ER465" localSheetId="19">#REF!</definedName>
    <definedName name="_ER465">#REF!</definedName>
    <definedName name="_Fill" localSheetId="27" hidden="1">#REF!</definedName>
    <definedName name="_Fill" localSheetId="25" hidden="1">#REF!</definedName>
    <definedName name="_Fill" localSheetId="26" hidden="1">#REF!</definedName>
    <definedName name="_Fill" localSheetId="3" hidden="1">#REF!</definedName>
    <definedName name="_Fill" localSheetId="19" hidden="1">#REF!</definedName>
    <definedName name="_Fill" localSheetId="0" hidden="1">#REF!</definedName>
    <definedName name="_Fill" localSheetId="28" hidden="1">#REF!</definedName>
    <definedName name="_Fill" localSheetId="20" hidden="1">#REF!</definedName>
    <definedName name="_Fill" localSheetId="18" hidden="1">#REF!</definedName>
    <definedName name="_Fill" hidden="1">#REF!</definedName>
    <definedName name="_xlnm._FilterDatabase" localSheetId="27" hidden="1">'105+12'!$AS$1:$AT$85</definedName>
    <definedName name="_xlnm._FilterDatabase" localSheetId="25" hidden="1">'71+13'!$AS$1:$AT$85</definedName>
    <definedName name="_xlnm._FilterDatabase" localSheetId="26" hidden="1">'78+7'!$AS$1:$AT$85</definedName>
    <definedName name="_xlnm._FilterDatabase" localSheetId="20" hidden="1">'폐목 및 폐뿌리'!$A$34:$G$40</definedName>
    <definedName name="_Key1" localSheetId="27" hidden="1">#REF!</definedName>
    <definedName name="_Key1" localSheetId="25" hidden="1">#REF!</definedName>
    <definedName name="_Key1" localSheetId="26" hidden="1">#REF!</definedName>
    <definedName name="_Key1" localSheetId="19" hidden="1">#REF!</definedName>
    <definedName name="_Key1" localSheetId="6" hidden="1">#REF!</definedName>
    <definedName name="_Key1" localSheetId="24" hidden="1">#REF!</definedName>
    <definedName name="_Key1" localSheetId="18" hidden="1">#REF!</definedName>
    <definedName name="_Key1" hidden="1">#REF!</definedName>
    <definedName name="_Key2" localSheetId="27" hidden="1">#REF!</definedName>
    <definedName name="_Key2" localSheetId="25" hidden="1">#REF!</definedName>
    <definedName name="_Key2" localSheetId="26" hidden="1">#REF!</definedName>
    <definedName name="_Key2" localSheetId="19" hidden="1">#REF!</definedName>
    <definedName name="_Key2" hidden="1">#REF!</definedName>
    <definedName name="_LL1">[2]Sheet17!$C$2</definedName>
    <definedName name="_LL2">[2]Sheet17!$C$3</definedName>
    <definedName name="_LL3">[2]Sheet17!$C$4</definedName>
    <definedName name="_LR1">[2]Sheet17!$F$2</definedName>
    <definedName name="_LR2">[2]Sheet17!$F$3</definedName>
    <definedName name="_LR3">[2]Sheet17!$F$4</definedName>
    <definedName name="_Order1" hidden="1">255</definedName>
    <definedName name="_Order2" hidden="1">255</definedName>
    <definedName name="_P1" localSheetId="19">#REF!</definedName>
    <definedName name="_P1">#REF!</definedName>
    <definedName name="_P2" localSheetId="19">'[3]Sheet1 (2)'!#REF!</definedName>
    <definedName name="_P2">'[3]Sheet1 (2)'!#REF!</definedName>
    <definedName name="_PNO10" localSheetId="19">[1]INPUT!#REF!</definedName>
    <definedName name="_PNO10">[1]INPUT!#REF!</definedName>
    <definedName name="_PNO3">[1]INPUT!#REF!</definedName>
    <definedName name="_PNO4">[1]INPUT!#REF!</definedName>
    <definedName name="_PNO5">[1]INPUT!#REF!</definedName>
    <definedName name="_PNO6">[1]INPUT!#REF!</definedName>
    <definedName name="_PNO7">[1]INPUT!#REF!</definedName>
    <definedName name="_PNO8">[1]INPUT!#REF!</definedName>
    <definedName name="_PNO9">[1]INPUT!#REF!</definedName>
    <definedName name="_SBB1" localSheetId="19">#REF!</definedName>
    <definedName name="_SBB1">#REF!</definedName>
    <definedName name="_SBB2" localSheetId="19">#REF!</definedName>
    <definedName name="_SBB2">#REF!</definedName>
    <definedName name="_SBB3" localSheetId="19">#REF!</definedName>
    <definedName name="_SBB3">#REF!</definedName>
    <definedName name="_SBB4" localSheetId="19">#REF!</definedName>
    <definedName name="_SBB4">#REF!</definedName>
    <definedName name="_SBB5" localSheetId="19">#REF!</definedName>
    <definedName name="_SBB5">#REF!</definedName>
    <definedName name="_SHH1" localSheetId="19">#REF!</definedName>
    <definedName name="_SHH1">#REF!</definedName>
    <definedName name="_SHH2" localSheetId="19">#REF!</definedName>
    <definedName name="_SHH2">#REF!</definedName>
    <definedName name="_SHH3" localSheetId="19">#REF!</definedName>
    <definedName name="_SHH3">#REF!</definedName>
    <definedName name="_Sort" localSheetId="27" hidden="1">#REF!</definedName>
    <definedName name="_Sort" localSheetId="25" hidden="1">#REF!</definedName>
    <definedName name="_Sort" localSheetId="26" hidden="1">#REF!</definedName>
    <definedName name="_Sort" localSheetId="3" hidden="1">#REF!</definedName>
    <definedName name="_Sort" localSheetId="19" hidden="1">#REF!</definedName>
    <definedName name="_Sort" localSheetId="0" hidden="1">#REF!</definedName>
    <definedName name="_Sort" localSheetId="28" hidden="1">#REF!</definedName>
    <definedName name="_Sort" localSheetId="20" hidden="1">#REF!</definedName>
    <definedName name="_Sort" localSheetId="18" hidden="1">#REF!</definedName>
    <definedName name="_Sort" hidden="1">#REF!</definedName>
    <definedName name="_t5" localSheetId="19">#REF!</definedName>
    <definedName name="_t5">#REF!</definedName>
    <definedName name="\0" localSheetId="19">#REF!</definedName>
    <definedName name="\0">#REF!</definedName>
    <definedName name="\a" localSheetId="19">#REF!</definedName>
    <definedName name="\a" localSheetId="20">#REF!</definedName>
    <definedName name="\a">#REF!</definedName>
    <definedName name="\b" localSheetId="19">#REF!</definedName>
    <definedName name="\b">#REF!</definedName>
    <definedName name="\c" localSheetId="19">#REF!</definedName>
    <definedName name="\c">#REF!</definedName>
    <definedName name="\d" localSheetId="19">#REF!</definedName>
    <definedName name="\d">#REF!</definedName>
    <definedName name="\e" localSheetId="19">#REF!</definedName>
    <definedName name="\e">#REF!</definedName>
    <definedName name="\f" localSheetId="19">#REF!</definedName>
    <definedName name="\f">#REF!</definedName>
    <definedName name="\g" localSheetId="19">#REF!</definedName>
    <definedName name="\g">#REF!</definedName>
    <definedName name="\h" localSheetId="19">#REF!</definedName>
    <definedName name="\h">#REF!</definedName>
    <definedName name="\i" localSheetId="19">#REF!</definedName>
    <definedName name="\i">#REF!</definedName>
    <definedName name="\j" localSheetId="19">#REF!</definedName>
    <definedName name="\j">#REF!</definedName>
    <definedName name="\k" localSheetId="19">#REF!</definedName>
    <definedName name="\k">#REF!</definedName>
    <definedName name="\z" localSheetId="19">#REF!</definedName>
    <definedName name="\z" localSheetId="20">#REF!</definedName>
    <definedName name="\z">#REF!</definedName>
    <definedName name="A" localSheetId="19">'[4]토사(PE)'!#REF!</definedName>
    <definedName name="A">'[4]토사(PE)'!#REF!</definedName>
    <definedName name="A10B1L" localSheetId="19">[1]INPUT!#REF!</definedName>
    <definedName name="A10B1L" localSheetId="20">[1]INPUT!#REF!</definedName>
    <definedName name="A10B1L">[1]INPUT!#REF!</definedName>
    <definedName name="A10B1R" localSheetId="19">[1]INPUT!#REF!</definedName>
    <definedName name="A10B1R" localSheetId="20">[1]INPUT!#REF!</definedName>
    <definedName name="A10B1R">[1]INPUT!#REF!</definedName>
    <definedName name="A10B2L" localSheetId="19">[1]INPUT!#REF!</definedName>
    <definedName name="A10B2L" localSheetId="20">[1]INPUT!#REF!</definedName>
    <definedName name="A10B2L">[1]INPUT!#REF!</definedName>
    <definedName name="A10B2R" localSheetId="20">[1]INPUT!#REF!</definedName>
    <definedName name="A10B2R">[1]INPUT!#REF!</definedName>
    <definedName name="A10B3L" localSheetId="20">[1]INPUT!#REF!</definedName>
    <definedName name="A10B3L">[1]INPUT!#REF!</definedName>
    <definedName name="A10B3R" localSheetId="20">[1]INPUT!#REF!</definedName>
    <definedName name="A10B3R">[1]INPUT!#REF!</definedName>
    <definedName name="A10B4L" localSheetId="20">[1]INPUT!#REF!</definedName>
    <definedName name="A10B4L">[1]INPUT!#REF!</definedName>
    <definedName name="A10B4R" localSheetId="20">[1]INPUT!#REF!</definedName>
    <definedName name="A10B4R">[1]INPUT!#REF!</definedName>
    <definedName name="A10BFL" localSheetId="20">[1]INPUT!#REF!</definedName>
    <definedName name="A10BFL">[1]INPUT!#REF!</definedName>
    <definedName name="A10BFR" localSheetId="20">[1]INPUT!#REF!</definedName>
    <definedName name="A10BFR">[1]INPUT!#REF!</definedName>
    <definedName name="A10BQL" localSheetId="20">[1]INPUT!#REF!</definedName>
    <definedName name="A10BQL">[1]INPUT!#REF!</definedName>
    <definedName name="A10BQR" localSheetId="20">[1]INPUT!#REF!</definedName>
    <definedName name="A10BQR">[1]INPUT!#REF!</definedName>
    <definedName name="A10L1L" localSheetId="20">[1]INPUT!#REF!</definedName>
    <definedName name="A10L1L">[1]INPUT!#REF!</definedName>
    <definedName name="A10L1R" localSheetId="20">[1]INPUT!#REF!</definedName>
    <definedName name="A10L1R">[1]INPUT!#REF!</definedName>
    <definedName name="A10L2L" localSheetId="20">[1]INPUT!#REF!</definedName>
    <definedName name="A10L2L">[1]INPUT!#REF!</definedName>
    <definedName name="A10L2R" localSheetId="20">[1]INPUT!#REF!</definedName>
    <definedName name="A10L2R">[1]INPUT!#REF!</definedName>
    <definedName name="A10L3L" localSheetId="20">[1]INPUT!#REF!</definedName>
    <definedName name="A10L3L">[1]INPUT!#REF!</definedName>
    <definedName name="A10L3R" localSheetId="20">[1]INPUT!#REF!</definedName>
    <definedName name="A10L3R">[1]INPUT!#REF!</definedName>
    <definedName name="A10L4L" localSheetId="20">[1]INPUT!#REF!</definedName>
    <definedName name="A10L4L">[1]INPUT!#REF!</definedName>
    <definedName name="A10L4R" localSheetId="20">[1]INPUT!#REF!</definedName>
    <definedName name="A10L4R">[1]INPUT!#REF!</definedName>
    <definedName name="A10LFL" localSheetId="20">[1]INPUT!#REF!</definedName>
    <definedName name="A10LFL">[1]INPUT!#REF!</definedName>
    <definedName name="A10LFR" localSheetId="20">[1]INPUT!#REF!</definedName>
    <definedName name="A10LFR">[1]INPUT!#REF!</definedName>
    <definedName name="A10LQL" localSheetId="20">[1]INPUT!#REF!</definedName>
    <definedName name="A10LQL">[1]INPUT!#REF!</definedName>
    <definedName name="A10LQR" localSheetId="20">[1]INPUT!#REF!</definedName>
    <definedName name="A10LQR">[1]INPUT!#REF!</definedName>
    <definedName name="A3B1L" localSheetId="20">[1]INPUT!#REF!</definedName>
    <definedName name="A3B1L">[1]INPUT!#REF!</definedName>
    <definedName name="A3B1R" localSheetId="20">[1]INPUT!#REF!</definedName>
    <definedName name="A3B1R">[1]INPUT!#REF!</definedName>
    <definedName name="A3B2L" localSheetId="20">[1]INPUT!#REF!</definedName>
    <definedName name="A3B2L">[1]INPUT!#REF!</definedName>
    <definedName name="A3B2R" localSheetId="20">[1]INPUT!#REF!</definedName>
    <definedName name="A3B2R">[1]INPUT!#REF!</definedName>
    <definedName name="A3B3L" localSheetId="20">[1]INPUT!#REF!</definedName>
    <definedName name="A3B3L">[1]INPUT!#REF!</definedName>
    <definedName name="A3B3R" localSheetId="20">[1]INPUT!#REF!</definedName>
    <definedName name="A3B3R">[1]INPUT!#REF!</definedName>
    <definedName name="A3B4L" localSheetId="20">[1]INPUT!#REF!</definedName>
    <definedName name="A3B4L">[1]INPUT!#REF!</definedName>
    <definedName name="A3B4R" localSheetId="20">[1]INPUT!#REF!</definedName>
    <definedName name="A3B4R">[1]INPUT!#REF!</definedName>
    <definedName name="A3BFL" localSheetId="20">[1]INPUT!#REF!</definedName>
    <definedName name="A3BFL">[1]INPUT!#REF!</definedName>
    <definedName name="A3BFR" localSheetId="20">[1]INPUT!#REF!</definedName>
    <definedName name="A3BFR">[1]INPUT!#REF!</definedName>
    <definedName name="A3BQL" localSheetId="20">[1]INPUT!#REF!</definedName>
    <definedName name="A3BQL">[1]INPUT!#REF!</definedName>
    <definedName name="A3BQR" localSheetId="20">[1]INPUT!#REF!</definedName>
    <definedName name="A3BQR">[1]INPUT!#REF!</definedName>
    <definedName name="A3L1L" localSheetId="20">[1]INPUT!#REF!</definedName>
    <definedName name="A3L1L">[1]INPUT!#REF!</definedName>
    <definedName name="A3L1R" localSheetId="20">[1]INPUT!#REF!</definedName>
    <definedName name="A3L1R">[1]INPUT!#REF!</definedName>
    <definedName name="A3L2L" localSheetId="20">[1]INPUT!#REF!</definedName>
    <definedName name="A3L2L">[1]INPUT!#REF!</definedName>
    <definedName name="A3L2R" localSheetId="20">[1]INPUT!#REF!</definedName>
    <definedName name="A3L2R">[1]INPUT!#REF!</definedName>
    <definedName name="A3L3L" localSheetId="20">[1]INPUT!#REF!</definedName>
    <definedName name="A3L3L">[1]INPUT!#REF!</definedName>
    <definedName name="A3L3R" localSheetId="20">[1]INPUT!#REF!</definedName>
    <definedName name="A3L3R">[1]INPUT!#REF!</definedName>
    <definedName name="A3L4L" localSheetId="20">[1]INPUT!#REF!</definedName>
    <definedName name="A3L4L">[1]INPUT!#REF!</definedName>
    <definedName name="A3L4R" localSheetId="20">[1]INPUT!#REF!</definedName>
    <definedName name="A3L4R">[1]INPUT!#REF!</definedName>
    <definedName name="A3LFL" localSheetId="20">[1]INPUT!#REF!</definedName>
    <definedName name="A3LFL">[1]INPUT!#REF!</definedName>
    <definedName name="A3LFR" localSheetId="20">[1]INPUT!#REF!</definedName>
    <definedName name="A3LFR">[1]INPUT!#REF!</definedName>
    <definedName name="A3LQL" localSheetId="20">[1]INPUT!#REF!</definedName>
    <definedName name="A3LQL">[1]INPUT!#REF!</definedName>
    <definedName name="A3LQR" localSheetId="20">[1]INPUT!#REF!</definedName>
    <definedName name="A3LQR">[1]INPUT!#REF!</definedName>
    <definedName name="A4B1L" localSheetId="20">[1]INPUT!#REF!</definedName>
    <definedName name="A4B1L">[1]INPUT!#REF!</definedName>
    <definedName name="A4B1R" localSheetId="20">[1]INPUT!#REF!</definedName>
    <definedName name="A4B1R">[1]INPUT!#REF!</definedName>
    <definedName name="A4B2L" localSheetId="20">[1]INPUT!#REF!</definedName>
    <definedName name="A4B2L">[1]INPUT!#REF!</definedName>
    <definedName name="A4B2R" localSheetId="20">[1]INPUT!#REF!</definedName>
    <definedName name="A4B2R">[1]INPUT!#REF!</definedName>
    <definedName name="A4B3L" localSheetId="20">[1]INPUT!#REF!</definedName>
    <definedName name="A4B3L">[1]INPUT!#REF!</definedName>
    <definedName name="A4B3R" localSheetId="20">[1]INPUT!#REF!</definedName>
    <definedName name="A4B3R">[1]INPUT!#REF!</definedName>
    <definedName name="A4B4L" localSheetId="20">[1]INPUT!#REF!</definedName>
    <definedName name="A4B4L">[1]INPUT!#REF!</definedName>
    <definedName name="A4B4R" localSheetId="20">[1]INPUT!#REF!</definedName>
    <definedName name="A4B4R">[1]INPUT!#REF!</definedName>
    <definedName name="A4BFL" localSheetId="20">[1]INPUT!#REF!</definedName>
    <definedName name="A4BFL">[1]INPUT!#REF!</definedName>
    <definedName name="A4BFR" localSheetId="20">[1]INPUT!#REF!</definedName>
    <definedName name="A4BFR">[1]INPUT!#REF!</definedName>
    <definedName name="A4BQL" localSheetId="20">[1]INPUT!#REF!</definedName>
    <definedName name="A4BQL">[1]INPUT!#REF!</definedName>
    <definedName name="A4BQR" localSheetId="20">[1]INPUT!#REF!</definedName>
    <definedName name="A4BQR">[1]INPUT!#REF!</definedName>
    <definedName name="A4L1L" localSheetId="20">[1]INPUT!#REF!</definedName>
    <definedName name="A4L1L">[1]INPUT!#REF!</definedName>
    <definedName name="A4L1R" localSheetId="20">[1]INPUT!#REF!</definedName>
    <definedName name="A4L1R">[1]INPUT!#REF!</definedName>
    <definedName name="A4L2L" localSheetId="20">[1]INPUT!#REF!</definedName>
    <definedName name="A4L2L">[1]INPUT!#REF!</definedName>
    <definedName name="A4L2R" localSheetId="20">[1]INPUT!#REF!</definedName>
    <definedName name="A4L2R">[1]INPUT!#REF!</definedName>
    <definedName name="A4L3L" localSheetId="20">[1]INPUT!#REF!</definedName>
    <definedName name="A4L3L">[1]INPUT!#REF!</definedName>
    <definedName name="A4L3R" localSheetId="20">[1]INPUT!#REF!</definedName>
    <definedName name="A4L3R">[1]INPUT!#REF!</definedName>
    <definedName name="A4L4L" localSheetId="20">[1]INPUT!#REF!</definedName>
    <definedName name="A4L4L">[1]INPUT!#REF!</definedName>
    <definedName name="A4L4R" localSheetId="20">[1]INPUT!#REF!</definedName>
    <definedName name="A4L4R">[1]INPUT!#REF!</definedName>
    <definedName name="A4LFL" localSheetId="20">[1]INPUT!#REF!</definedName>
    <definedName name="A4LFL">[1]INPUT!#REF!</definedName>
    <definedName name="A4LFR" localSheetId="20">[1]INPUT!#REF!</definedName>
    <definedName name="A4LFR">[1]INPUT!#REF!</definedName>
    <definedName name="A4LQL" localSheetId="20">[1]INPUT!#REF!</definedName>
    <definedName name="A4LQL">[1]INPUT!#REF!</definedName>
    <definedName name="A4LQR" localSheetId="20">[1]INPUT!#REF!</definedName>
    <definedName name="A4LQR">[1]INPUT!#REF!</definedName>
    <definedName name="A5B1L" localSheetId="20">[1]INPUT!#REF!</definedName>
    <definedName name="A5B1L">[1]INPUT!#REF!</definedName>
    <definedName name="A5B1R" localSheetId="20">[1]INPUT!#REF!</definedName>
    <definedName name="A5B1R">[1]INPUT!#REF!</definedName>
    <definedName name="A5B2L" localSheetId="20">[1]INPUT!#REF!</definedName>
    <definedName name="A5B2L">[1]INPUT!#REF!</definedName>
    <definedName name="A5B2R" localSheetId="20">[1]INPUT!#REF!</definedName>
    <definedName name="A5B2R">[1]INPUT!#REF!</definedName>
    <definedName name="A5B3L" localSheetId="20">[1]INPUT!#REF!</definedName>
    <definedName name="A5B3L">[1]INPUT!#REF!</definedName>
    <definedName name="A5B3R" localSheetId="20">[1]INPUT!#REF!</definedName>
    <definedName name="A5B3R">[1]INPUT!#REF!</definedName>
    <definedName name="A5B4L" localSheetId="20">[1]INPUT!#REF!</definedName>
    <definedName name="A5B4L">[1]INPUT!#REF!</definedName>
    <definedName name="A5B4R" localSheetId="20">[1]INPUT!#REF!</definedName>
    <definedName name="A5B4R">[1]INPUT!#REF!</definedName>
    <definedName name="A5BFL" localSheetId="20">[1]INPUT!#REF!</definedName>
    <definedName name="A5BFL">[1]INPUT!#REF!</definedName>
    <definedName name="A5BFR" localSheetId="20">[1]INPUT!#REF!</definedName>
    <definedName name="A5BFR">[1]INPUT!#REF!</definedName>
    <definedName name="A5BQL" localSheetId="20">[1]INPUT!#REF!</definedName>
    <definedName name="A5BQL">[1]INPUT!#REF!</definedName>
    <definedName name="A5BQR" localSheetId="20">[1]INPUT!#REF!</definedName>
    <definedName name="A5BQR">[1]INPUT!#REF!</definedName>
    <definedName name="A5L1L" localSheetId="20">[1]INPUT!#REF!</definedName>
    <definedName name="A5L1L">[1]INPUT!#REF!</definedName>
    <definedName name="A5L1R" localSheetId="20">[1]INPUT!#REF!</definedName>
    <definedName name="A5L1R">[1]INPUT!#REF!</definedName>
    <definedName name="A5L2L" localSheetId="20">[1]INPUT!#REF!</definedName>
    <definedName name="A5L2L">[1]INPUT!#REF!</definedName>
    <definedName name="A5L2R" localSheetId="20">[1]INPUT!#REF!</definedName>
    <definedName name="A5L2R">[1]INPUT!#REF!</definedName>
    <definedName name="A5L3L" localSheetId="20">[1]INPUT!#REF!</definedName>
    <definedName name="A5L3L">[1]INPUT!#REF!</definedName>
    <definedName name="A5L3R" localSheetId="20">[1]INPUT!#REF!</definedName>
    <definedName name="A5L3R">[1]INPUT!#REF!</definedName>
    <definedName name="A5L4L" localSheetId="20">[1]INPUT!#REF!</definedName>
    <definedName name="A5L4L">[1]INPUT!#REF!</definedName>
    <definedName name="A5L4R" localSheetId="20">[1]INPUT!#REF!</definedName>
    <definedName name="A5L4R">[1]INPUT!#REF!</definedName>
    <definedName name="A5LFL" localSheetId="20">[1]INPUT!#REF!</definedName>
    <definedName name="A5LFL">[1]INPUT!#REF!</definedName>
    <definedName name="A5LFR" localSheetId="20">[1]INPUT!#REF!</definedName>
    <definedName name="A5LFR">[1]INPUT!#REF!</definedName>
    <definedName name="A5LQL" localSheetId="20">[1]INPUT!#REF!</definedName>
    <definedName name="A5LQL">[1]INPUT!#REF!</definedName>
    <definedName name="A5LQR" localSheetId="20">[1]INPUT!#REF!</definedName>
    <definedName name="A5LQR">[1]INPUT!#REF!</definedName>
    <definedName name="A6B1L" localSheetId="20">[1]INPUT!#REF!</definedName>
    <definedName name="A6B1L">[1]INPUT!#REF!</definedName>
    <definedName name="A6B1R" localSheetId="20">[1]INPUT!#REF!</definedName>
    <definedName name="A6B1R">[1]INPUT!#REF!</definedName>
    <definedName name="A6B2L" localSheetId="20">[1]INPUT!#REF!</definedName>
    <definedName name="A6B2L">[1]INPUT!#REF!</definedName>
    <definedName name="A6B2R" localSheetId="20">[1]INPUT!#REF!</definedName>
    <definedName name="A6B2R">[1]INPUT!#REF!</definedName>
    <definedName name="A6B3L" localSheetId="20">[1]INPUT!#REF!</definedName>
    <definedName name="A6B3L">[1]INPUT!#REF!</definedName>
    <definedName name="A6B3R" localSheetId="20">[1]INPUT!#REF!</definedName>
    <definedName name="A6B3R">[1]INPUT!#REF!</definedName>
    <definedName name="A6B4L" localSheetId="20">[1]INPUT!#REF!</definedName>
    <definedName name="A6B4L">[1]INPUT!#REF!</definedName>
    <definedName name="A6B4R" localSheetId="20">[1]INPUT!#REF!</definedName>
    <definedName name="A6B4R">[1]INPUT!#REF!</definedName>
    <definedName name="A6BFL" localSheetId="20">[1]INPUT!#REF!</definedName>
    <definedName name="A6BFL">[1]INPUT!#REF!</definedName>
    <definedName name="A6BFR" localSheetId="20">[1]INPUT!#REF!</definedName>
    <definedName name="A6BFR">[1]INPUT!#REF!</definedName>
    <definedName name="A6BQL" localSheetId="20">[1]INPUT!#REF!</definedName>
    <definedName name="A6BQL">[1]INPUT!#REF!</definedName>
    <definedName name="A6BQR" localSheetId="20">[1]INPUT!#REF!</definedName>
    <definedName name="A6BQR">[1]INPUT!#REF!</definedName>
    <definedName name="A6L1L" localSheetId="20">[1]INPUT!#REF!</definedName>
    <definedName name="A6L1L">[1]INPUT!#REF!</definedName>
    <definedName name="A6L1R" localSheetId="20">[1]INPUT!#REF!</definedName>
    <definedName name="A6L1R">[1]INPUT!#REF!</definedName>
    <definedName name="A6L2L" localSheetId="20">[1]INPUT!#REF!</definedName>
    <definedName name="A6L2L">[1]INPUT!#REF!</definedName>
    <definedName name="A6L2R" localSheetId="20">[1]INPUT!#REF!</definedName>
    <definedName name="A6L2R">[1]INPUT!#REF!</definedName>
    <definedName name="A6L3L" localSheetId="20">[1]INPUT!#REF!</definedName>
    <definedName name="A6L3L">[1]INPUT!#REF!</definedName>
    <definedName name="A6L3R" localSheetId="20">[1]INPUT!#REF!</definedName>
    <definedName name="A6L3R">[1]INPUT!#REF!</definedName>
    <definedName name="A6L4L" localSheetId="20">[1]INPUT!#REF!</definedName>
    <definedName name="A6L4L">[1]INPUT!#REF!</definedName>
    <definedName name="A6L4R" localSheetId="20">[1]INPUT!#REF!</definedName>
    <definedName name="A6L4R">[1]INPUT!#REF!</definedName>
    <definedName name="A6LFL" localSheetId="20">[1]INPUT!#REF!</definedName>
    <definedName name="A6LFL">[1]INPUT!#REF!</definedName>
    <definedName name="A6LFR" localSheetId="20">[1]INPUT!#REF!</definedName>
    <definedName name="A6LFR">[1]INPUT!#REF!</definedName>
    <definedName name="A6LQL" localSheetId="20">[1]INPUT!#REF!</definedName>
    <definedName name="A6LQL">[1]INPUT!#REF!</definedName>
    <definedName name="A6LQR" localSheetId="20">[1]INPUT!#REF!</definedName>
    <definedName name="A6LQR">[1]INPUT!#REF!</definedName>
    <definedName name="A7B1L" localSheetId="20">[1]INPUT!#REF!</definedName>
    <definedName name="A7B1L">[1]INPUT!#REF!</definedName>
    <definedName name="A7B1R" localSheetId="20">[1]INPUT!#REF!</definedName>
    <definedName name="A7B1R">[1]INPUT!#REF!</definedName>
    <definedName name="A7B2L" localSheetId="20">[1]INPUT!#REF!</definedName>
    <definedName name="A7B2L">[1]INPUT!#REF!</definedName>
    <definedName name="A7B2R" localSheetId="20">[1]INPUT!#REF!</definedName>
    <definedName name="A7B2R">[1]INPUT!#REF!</definedName>
    <definedName name="A7B3L" localSheetId="20">[1]INPUT!#REF!</definedName>
    <definedName name="A7B3L">[1]INPUT!#REF!</definedName>
    <definedName name="A7B3R" localSheetId="20">[1]INPUT!#REF!</definedName>
    <definedName name="A7B3R">[1]INPUT!#REF!</definedName>
    <definedName name="A7B4L" localSheetId="20">[1]INPUT!#REF!</definedName>
    <definedName name="A7B4L">[1]INPUT!#REF!</definedName>
    <definedName name="A7B4R" localSheetId="20">[1]INPUT!#REF!</definedName>
    <definedName name="A7B4R">[1]INPUT!#REF!</definedName>
    <definedName name="A7BFL" localSheetId="20">[1]INPUT!#REF!</definedName>
    <definedName name="A7BFL">[1]INPUT!#REF!</definedName>
    <definedName name="A7BFR" localSheetId="20">[1]INPUT!#REF!</definedName>
    <definedName name="A7BFR">[1]INPUT!#REF!</definedName>
    <definedName name="A7BQL" localSheetId="20">[1]INPUT!#REF!</definedName>
    <definedName name="A7BQL">[1]INPUT!#REF!</definedName>
    <definedName name="A7BQR" localSheetId="20">[1]INPUT!#REF!</definedName>
    <definedName name="A7BQR">[1]INPUT!#REF!</definedName>
    <definedName name="A7L1L" localSheetId="20">[1]INPUT!#REF!</definedName>
    <definedName name="A7L1L">[1]INPUT!#REF!</definedName>
    <definedName name="A7L1R" localSheetId="20">[1]INPUT!#REF!</definedName>
    <definedName name="A7L1R">[1]INPUT!#REF!</definedName>
    <definedName name="A7L2L" localSheetId="20">[1]INPUT!#REF!</definedName>
    <definedName name="A7L2L">[1]INPUT!#REF!</definedName>
    <definedName name="A7L2R" localSheetId="20">[1]INPUT!#REF!</definedName>
    <definedName name="A7L2R">[1]INPUT!#REF!</definedName>
    <definedName name="A7L3L" localSheetId="20">[1]INPUT!#REF!</definedName>
    <definedName name="A7L3L">[1]INPUT!#REF!</definedName>
    <definedName name="A7L3R" localSheetId="20">[1]INPUT!#REF!</definedName>
    <definedName name="A7L3R">[1]INPUT!#REF!</definedName>
    <definedName name="A7L4L" localSheetId="20">[1]INPUT!#REF!</definedName>
    <definedName name="A7L4L">[1]INPUT!#REF!</definedName>
    <definedName name="A7L4R" localSheetId="20">[1]INPUT!#REF!</definedName>
    <definedName name="A7L4R">[1]INPUT!#REF!</definedName>
    <definedName name="A7LFL" localSheetId="20">[1]INPUT!#REF!</definedName>
    <definedName name="A7LFL">[1]INPUT!#REF!</definedName>
    <definedName name="A7LFR" localSheetId="20">[1]INPUT!#REF!</definedName>
    <definedName name="A7LFR">[1]INPUT!#REF!</definedName>
    <definedName name="A7LQL" localSheetId="20">[1]INPUT!#REF!</definedName>
    <definedName name="A7LQL">[1]INPUT!#REF!</definedName>
    <definedName name="A7LQR" localSheetId="20">[1]INPUT!#REF!</definedName>
    <definedName name="A7LQR">[1]INPUT!#REF!</definedName>
    <definedName name="A8B1L" localSheetId="20">[1]INPUT!#REF!</definedName>
    <definedName name="A8B1L">[1]INPUT!#REF!</definedName>
    <definedName name="A8B1R" localSheetId="20">[1]INPUT!#REF!</definedName>
    <definedName name="A8B1R">[1]INPUT!#REF!</definedName>
    <definedName name="A8B2L" localSheetId="20">[1]INPUT!#REF!</definedName>
    <definedName name="A8B2L">[1]INPUT!#REF!</definedName>
    <definedName name="A8B2R" localSheetId="20">[1]INPUT!#REF!</definedName>
    <definedName name="A8B2R">[1]INPUT!#REF!</definedName>
    <definedName name="A8B3L" localSheetId="20">[1]INPUT!#REF!</definedName>
    <definedName name="A8B3L">[1]INPUT!#REF!</definedName>
    <definedName name="A8B3R" localSheetId="20">[1]INPUT!#REF!</definedName>
    <definedName name="A8B3R">[1]INPUT!#REF!</definedName>
    <definedName name="A8B4L" localSheetId="20">[1]INPUT!#REF!</definedName>
    <definedName name="A8B4L">[1]INPUT!#REF!</definedName>
    <definedName name="A8B4R" localSheetId="20">[1]INPUT!#REF!</definedName>
    <definedName name="A8B4R">[1]INPUT!#REF!</definedName>
    <definedName name="A8BFL" localSheetId="20">[1]INPUT!#REF!</definedName>
    <definedName name="A8BFL">[1]INPUT!#REF!</definedName>
    <definedName name="A8BFR" localSheetId="20">[1]INPUT!#REF!</definedName>
    <definedName name="A8BFR">[1]INPUT!#REF!</definedName>
    <definedName name="A8BQL" localSheetId="20">[1]INPUT!#REF!</definedName>
    <definedName name="A8BQL">[1]INPUT!#REF!</definedName>
    <definedName name="A8BQR" localSheetId="20">[1]INPUT!#REF!</definedName>
    <definedName name="A8BQR">[1]INPUT!#REF!</definedName>
    <definedName name="A8L1L" localSheetId="20">[1]INPUT!#REF!</definedName>
    <definedName name="A8L1L">[1]INPUT!#REF!</definedName>
    <definedName name="A8L1R" localSheetId="20">[1]INPUT!#REF!</definedName>
    <definedName name="A8L1R">[1]INPUT!#REF!</definedName>
    <definedName name="A8L2L" localSheetId="20">[1]INPUT!#REF!</definedName>
    <definedName name="A8L2L">[1]INPUT!#REF!</definedName>
    <definedName name="A8L2R" localSheetId="20">[1]INPUT!#REF!</definedName>
    <definedName name="A8L2R">[1]INPUT!#REF!</definedName>
    <definedName name="A8L3L" localSheetId="20">[1]INPUT!#REF!</definedName>
    <definedName name="A8L3L">[1]INPUT!#REF!</definedName>
    <definedName name="A8L3R" localSheetId="20">[1]INPUT!#REF!</definedName>
    <definedName name="A8L3R">[1]INPUT!#REF!</definedName>
    <definedName name="A8L4L" localSheetId="20">[1]INPUT!#REF!</definedName>
    <definedName name="A8L4L">[1]INPUT!#REF!</definedName>
    <definedName name="A8L4R" localSheetId="20">[1]INPUT!#REF!</definedName>
    <definedName name="A8L4R">[1]INPUT!#REF!</definedName>
    <definedName name="A8LFL" localSheetId="20">[1]INPUT!#REF!</definedName>
    <definedName name="A8LFL">[1]INPUT!#REF!</definedName>
    <definedName name="A8LFR" localSheetId="20">[1]INPUT!#REF!</definedName>
    <definedName name="A8LFR">[1]INPUT!#REF!</definedName>
    <definedName name="A8LQL" localSheetId="20">[1]INPUT!#REF!</definedName>
    <definedName name="A8LQL">[1]INPUT!#REF!</definedName>
    <definedName name="A8LQR" localSheetId="20">[1]INPUT!#REF!</definedName>
    <definedName name="A8LQR">[1]INPUT!#REF!</definedName>
    <definedName name="A9B1L" localSheetId="20">[1]INPUT!#REF!</definedName>
    <definedName name="A9B1L">[1]INPUT!#REF!</definedName>
    <definedName name="A9B1R" localSheetId="20">[1]INPUT!#REF!</definedName>
    <definedName name="A9B1R">[1]INPUT!#REF!</definedName>
    <definedName name="A9B2L" localSheetId="20">[1]INPUT!#REF!</definedName>
    <definedName name="A9B2L">[1]INPUT!#REF!</definedName>
    <definedName name="A9B2R" localSheetId="20">[1]INPUT!#REF!</definedName>
    <definedName name="A9B2R">[1]INPUT!#REF!</definedName>
    <definedName name="A9B3L" localSheetId="20">[1]INPUT!#REF!</definedName>
    <definedName name="A9B3L">[1]INPUT!#REF!</definedName>
    <definedName name="A9B3R" localSheetId="20">[1]INPUT!#REF!</definedName>
    <definedName name="A9B3R">[1]INPUT!#REF!</definedName>
    <definedName name="A9B4L" localSheetId="20">[1]INPUT!#REF!</definedName>
    <definedName name="A9B4L">[1]INPUT!#REF!</definedName>
    <definedName name="A9B4R" localSheetId="20">[1]INPUT!#REF!</definedName>
    <definedName name="A9B4R">[1]INPUT!#REF!</definedName>
    <definedName name="A9BFL" localSheetId="20">[1]INPUT!#REF!</definedName>
    <definedName name="A9BFL">[1]INPUT!#REF!</definedName>
    <definedName name="A9BFR" localSheetId="20">[1]INPUT!#REF!</definedName>
    <definedName name="A9BFR">[1]INPUT!#REF!</definedName>
    <definedName name="A9BQL" localSheetId="20">[1]INPUT!#REF!</definedName>
    <definedName name="A9BQL">[1]INPUT!#REF!</definedName>
    <definedName name="A9BQR" localSheetId="20">[1]INPUT!#REF!</definedName>
    <definedName name="A9BQR">[1]INPUT!#REF!</definedName>
    <definedName name="A9L1L" localSheetId="20">[1]INPUT!#REF!</definedName>
    <definedName name="A9L1L">[1]INPUT!#REF!</definedName>
    <definedName name="A9L1R" localSheetId="20">[1]INPUT!#REF!</definedName>
    <definedName name="A9L1R">[1]INPUT!#REF!</definedName>
    <definedName name="A9L2L" localSheetId="20">[1]INPUT!#REF!</definedName>
    <definedName name="A9L2L">[1]INPUT!#REF!</definedName>
    <definedName name="A9L2R" localSheetId="20">[1]INPUT!#REF!</definedName>
    <definedName name="A9L2R">[1]INPUT!#REF!</definedName>
    <definedName name="A9L3L" localSheetId="20">[1]INPUT!#REF!</definedName>
    <definedName name="A9L3L">[1]INPUT!#REF!</definedName>
    <definedName name="A9L3R" localSheetId="20">[1]INPUT!#REF!</definedName>
    <definedName name="A9L3R">[1]INPUT!#REF!</definedName>
    <definedName name="A9L4L" localSheetId="20">[1]INPUT!#REF!</definedName>
    <definedName name="A9L4L">[1]INPUT!#REF!</definedName>
    <definedName name="A9L4R" localSheetId="20">[1]INPUT!#REF!</definedName>
    <definedName name="A9L4R">[1]INPUT!#REF!</definedName>
    <definedName name="A9LFL" localSheetId="20">[1]INPUT!#REF!</definedName>
    <definedName name="A9LFL">[1]INPUT!#REF!</definedName>
    <definedName name="A9LFR" localSheetId="20">[1]INPUT!#REF!</definedName>
    <definedName name="A9LFR">[1]INPUT!#REF!</definedName>
    <definedName name="A9LQL" localSheetId="20">[1]INPUT!#REF!</definedName>
    <definedName name="A9LQL">[1]INPUT!#REF!</definedName>
    <definedName name="A9LQR" localSheetId="20">[1]INPUT!#REF!</definedName>
    <definedName name="A9LQR">[1]INPUT!#REF!</definedName>
    <definedName name="aa">'[5]A-4'!#REF!</definedName>
    <definedName name="aaa" localSheetId="4">#REF!</definedName>
    <definedName name="aaa" localSheetId="19">#REF!</definedName>
    <definedName name="aaa" localSheetId="20">#REF!</definedName>
    <definedName name="aaa" localSheetId="18">#REF!</definedName>
    <definedName name="aaa">#REF!</definedName>
    <definedName name="AAAA" localSheetId="19">#REF!</definedName>
    <definedName name="AAAA">#REF!</definedName>
    <definedName name="AAAAAA" localSheetId="27" hidden="1">[6]날개벽수량표!#REF!</definedName>
    <definedName name="AAAAAA" localSheetId="25" hidden="1">[6]날개벽수량표!#REF!</definedName>
    <definedName name="AAAAAA" localSheetId="26" hidden="1">[6]날개벽수량표!#REF!</definedName>
    <definedName name="AAAAAA" localSheetId="3" hidden="1">[6]날개벽수량표!#REF!</definedName>
    <definedName name="AAAAAA" localSheetId="19" hidden="1">[6]날개벽수량표!#REF!</definedName>
    <definedName name="AAAAAA" localSheetId="28" hidden="1">[6]날개벽수량표!#REF!</definedName>
    <definedName name="AAAAAA" hidden="1">[6]날개벽수량표!#REF!</definedName>
    <definedName name="aaaaaaa">[7]포장공!$AW$111</definedName>
    <definedName name="ACD10L" localSheetId="20">[8]INPUT!#REF!</definedName>
    <definedName name="ACD10L">[8]INPUT!#REF!</definedName>
    <definedName name="ACD10R" localSheetId="20">[8]INPUT!#REF!</definedName>
    <definedName name="ACD10R">[8]INPUT!#REF!</definedName>
    <definedName name="ACD3L" localSheetId="20">[8]INPUT!#REF!</definedName>
    <definedName name="ACD3L">[8]INPUT!#REF!</definedName>
    <definedName name="ACD3R" localSheetId="20">[8]INPUT!#REF!</definedName>
    <definedName name="ACD3R">[8]INPUT!#REF!</definedName>
    <definedName name="ACD4L" localSheetId="20">[8]INPUT!#REF!</definedName>
    <definedName name="ACD4L">[8]INPUT!#REF!</definedName>
    <definedName name="ACD4R" localSheetId="20">[8]INPUT!#REF!</definedName>
    <definedName name="ACD4R">[8]INPUT!#REF!</definedName>
    <definedName name="ACD5L" localSheetId="20">[8]INPUT!#REF!</definedName>
    <definedName name="ACD5L">[8]INPUT!#REF!</definedName>
    <definedName name="ACD5R" localSheetId="20">[8]INPUT!#REF!</definedName>
    <definedName name="ACD5R">[8]INPUT!#REF!</definedName>
    <definedName name="ACD6L" localSheetId="20">[8]INPUT!#REF!</definedName>
    <definedName name="ACD6L">[8]INPUT!#REF!</definedName>
    <definedName name="ACD6R" localSheetId="20">[8]INPUT!#REF!</definedName>
    <definedName name="ACD6R">[8]INPUT!#REF!</definedName>
    <definedName name="ACD7L" localSheetId="20">[8]INPUT!#REF!</definedName>
    <definedName name="ACD7L">[8]INPUT!#REF!</definedName>
    <definedName name="ACD7R" localSheetId="20">[8]INPUT!#REF!</definedName>
    <definedName name="ACD7R">[8]INPUT!#REF!</definedName>
    <definedName name="ACD8L" localSheetId="20">[8]INPUT!#REF!</definedName>
    <definedName name="ACD8L">[8]INPUT!#REF!</definedName>
    <definedName name="ACD8R" localSheetId="20">[8]INPUT!#REF!</definedName>
    <definedName name="ACD8R">[8]INPUT!#REF!</definedName>
    <definedName name="ACD9L" localSheetId="20">[8]INPUT!#REF!</definedName>
    <definedName name="ACD9L">[8]INPUT!#REF!</definedName>
    <definedName name="ACD9R" localSheetId="20">[8]INPUT!#REF!</definedName>
    <definedName name="ACD9R">[8]INPUT!#REF!</definedName>
    <definedName name="ACE10L" localSheetId="20">[8]INPUT!#REF!</definedName>
    <definedName name="ACE10L">[8]INPUT!#REF!</definedName>
    <definedName name="ACE10R" localSheetId="20">[8]INPUT!#REF!</definedName>
    <definedName name="ACE10R">[8]INPUT!#REF!</definedName>
    <definedName name="ACE3L" localSheetId="20">[8]INPUT!#REF!</definedName>
    <definedName name="ACE3L">[8]INPUT!#REF!</definedName>
    <definedName name="ACE3R" localSheetId="20">[8]INPUT!#REF!</definedName>
    <definedName name="ACE3R">[8]INPUT!#REF!</definedName>
    <definedName name="ACE4L" localSheetId="20">[8]INPUT!#REF!</definedName>
    <definedName name="ACE4L">[8]INPUT!#REF!</definedName>
    <definedName name="ACE4R" localSheetId="20">[8]INPUT!#REF!</definedName>
    <definedName name="ACE4R">[8]INPUT!#REF!</definedName>
    <definedName name="ACE5L" localSheetId="20">[8]INPUT!#REF!</definedName>
    <definedName name="ACE5L">[8]INPUT!#REF!</definedName>
    <definedName name="ACE5R" localSheetId="20">[8]INPUT!#REF!</definedName>
    <definedName name="ACE5R">[8]INPUT!#REF!</definedName>
    <definedName name="ACE6L" localSheetId="20">[8]INPUT!#REF!</definedName>
    <definedName name="ACE6L">[8]INPUT!#REF!</definedName>
    <definedName name="ACE6R" localSheetId="20">[8]INPUT!#REF!</definedName>
    <definedName name="ACE6R">[8]INPUT!#REF!</definedName>
    <definedName name="ACE7L" localSheetId="20">[8]INPUT!#REF!</definedName>
    <definedName name="ACE7L">[8]INPUT!#REF!</definedName>
    <definedName name="ACE7R" localSheetId="20">[8]INPUT!#REF!</definedName>
    <definedName name="ACE7R">[8]INPUT!#REF!</definedName>
    <definedName name="ACE8L" localSheetId="20">[8]INPUT!#REF!</definedName>
    <definedName name="ACE8L">[8]INPUT!#REF!</definedName>
    <definedName name="ACE8R" localSheetId="20">[8]INPUT!#REF!</definedName>
    <definedName name="ACE8R">[8]INPUT!#REF!</definedName>
    <definedName name="ACE9L" localSheetId="20">[8]INPUT!#REF!</definedName>
    <definedName name="ACE9L">[8]INPUT!#REF!</definedName>
    <definedName name="ACE9R" localSheetId="20">[8]INPUT!#REF!</definedName>
    <definedName name="ACE9R">[8]INPUT!#REF!</definedName>
    <definedName name="ACH10L" localSheetId="20">[8]INPUT!#REF!</definedName>
    <definedName name="ACH10L">[8]INPUT!#REF!</definedName>
    <definedName name="ACH10R" localSheetId="20">[8]INPUT!#REF!</definedName>
    <definedName name="ACH10R">[8]INPUT!#REF!</definedName>
    <definedName name="ACH3L" localSheetId="20">[8]INPUT!#REF!</definedName>
    <definedName name="ACH3L">[8]INPUT!#REF!</definedName>
    <definedName name="ACH3R" localSheetId="20">[8]INPUT!#REF!</definedName>
    <definedName name="ACH3R">[8]INPUT!#REF!</definedName>
    <definedName name="ACH4L" localSheetId="20">[8]INPUT!#REF!</definedName>
    <definedName name="ACH4L">[8]INPUT!#REF!</definedName>
    <definedName name="ACH4R" localSheetId="20">[8]INPUT!#REF!</definedName>
    <definedName name="ACH4R">[8]INPUT!#REF!</definedName>
    <definedName name="ACH5L" localSheetId="20">[8]INPUT!#REF!</definedName>
    <definedName name="ACH5L">[8]INPUT!#REF!</definedName>
    <definedName name="ACH5R" localSheetId="20">[8]INPUT!#REF!</definedName>
    <definedName name="ACH5R">[8]INPUT!#REF!</definedName>
    <definedName name="ACH6L" localSheetId="20">[8]INPUT!#REF!</definedName>
    <definedName name="ACH6L">[8]INPUT!#REF!</definedName>
    <definedName name="ACH6R" localSheetId="20">[8]INPUT!#REF!</definedName>
    <definedName name="ACH6R">[8]INPUT!#REF!</definedName>
    <definedName name="ACH7L" localSheetId="20">[8]INPUT!#REF!</definedName>
    <definedName name="ACH7L">[8]INPUT!#REF!</definedName>
    <definedName name="ACH7R" localSheetId="20">[8]INPUT!#REF!</definedName>
    <definedName name="ACH7R">[8]INPUT!#REF!</definedName>
    <definedName name="ACH8L" localSheetId="20">[8]INPUT!#REF!</definedName>
    <definedName name="ACH8L">[8]INPUT!#REF!</definedName>
    <definedName name="ACH8R" localSheetId="20">[8]INPUT!#REF!</definedName>
    <definedName name="ACH8R">[8]INPUT!#REF!</definedName>
    <definedName name="ACH9L" localSheetId="20">[8]INPUT!#REF!</definedName>
    <definedName name="ACH9L">[8]INPUT!#REF!</definedName>
    <definedName name="ACH9R" localSheetId="20">[8]INPUT!#REF!</definedName>
    <definedName name="ACH9R">[8]INPUT!#REF!</definedName>
    <definedName name="al" localSheetId="4">#REF!</definedName>
    <definedName name="al" localSheetId="19">#REF!</definedName>
    <definedName name="al" localSheetId="18">#REF!</definedName>
    <definedName name="al">#REF!</definedName>
    <definedName name="AS" localSheetId="19">#REF!</definedName>
    <definedName name="AS">#REF!</definedName>
    <definedName name="B" localSheetId="19">#REF!</definedName>
    <definedName name="B" localSheetId="20">#REF!</definedName>
    <definedName name="B">#REF!</definedName>
    <definedName name="B10A1P" localSheetId="19">#REF!</definedName>
    <definedName name="B10A1P" localSheetId="20">#REF!</definedName>
    <definedName name="B10A1P">#REF!</definedName>
    <definedName name="b10a1t" localSheetId="19">#REF!</definedName>
    <definedName name="b10a1t" localSheetId="20">#REF!</definedName>
    <definedName name="b10a1t">#REF!</definedName>
    <definedName name="b10a2p" localSheetId="19">#REF!</definedName>
    <definedName name="b10a2p" localSheetId="20">#REF!</definedName>
    <definedName name="b10a2p">#REF!</definedName>
    <definedName name="b10a2t" localSheetId="19">#REF!</definedName>
    <definedName name="b10a2t" localSheetId="20">#REF!</definedName>
    <definedName name="b10a2t">#REF!</definedName>
    <definedName name="B11A1P" localSheetId="19">#REF!</definedName>
    <definedName name="B11A1P" localSheetId="20">#REF!</definedName>
    <definedName name="B11A1P">#REF!</definedName>
    <definedName name="b11a1t" localSheetId="19">#REF!</definedName>
    <definedName name="b11a1t" localSheetId="20">#REF!</definedName>
    <definedName name="b11a1t">#REF!</definedName>
    <definedName name="b11a2p" localSheetId="19">#REF!</definedName>
    <definedName name="b11a2p" localSheetId="20">#REF!</definedName>
    <definedName name="b11a2p">#REF!</definedName>
    <definedName name="b11a2t" localSheetId="19">#REF!</definedName>
    <definedName name="b11a2t" localSheetId="20">#REF!</definedName>
    <definedName name="b11a2t">#REF!</definedName>
    <definedName name="B12A1P" localSheetId="19">#REF!</definedName>
    <definedName name="B12A1P" localSheetId="20">#REF!</definedName>
    <definedName name="B12A1P">#REF!</definedName>
    <definedName name="b12a1t" localSheetId="19">#REF!</definedName>
    <definedName name="b12a1t" localSheetId="20">#REF!</definedName>
    <definedName name="b12a1t">#REF!</definedName>
    <definedName name="b12a2p" localSheetId="19">#REF!</definedName>
    <definedName name="b12a2p" localSheetId="20">#REF!</definedName>
    <definedName name="b12a2p">#REF!</definedName>
    <definedName name="b12a2t" localSheetId="19">#REF!</definedName>
    <definedName name="b12a2t" localSheetId="20">#REF!</definedName>
    <definedName name="b12a2t">#REF!</definedName>
    <definedName name="B13A1P" localSheetId="19">#REF!</definedName>
    <definedName name="B13A1P" localSheetId="20">#REF!</definedName>
    <definedName name="B13A1P">#REF!</definedName>
    <definedName name="b13a1t" localSheetId="19">#REF!</definedName>
    <definedName name="b13a1t" localSheetId="20">#REF!</definedName>
    <definedName name="b13a1t">#REF!</definedName>
    <definedName name="b13a2p" localSheetId="19">#REF!</definedName>
    <definedName name="b13a2p" localSheetId="20">#REF!</definedName>
    <definedName name="b13a2p">#REF!</definedName>
    <definedName name="b13a2t" localSheetId="19">#REF!</definedName>
    <definedName name="b13a2t" localSheetId="20">#REF!</definedName>
    <definedName name="b13a2t">#REF!</definedName>
    <definedName name="B14A1P" localSheetId="19">#REF!</definedName>
    <definedName name="B14A1P" localSheetId="20">#REF!</definedName>
    <definedName name="B14A1P">#REF!</definedName>
    <definedName name="b14a1t" localSheetId="19">#REF!</definedName>
    <definedName name="b14a1t" localSheetId="20">#REF!</definedName>
    <definedName name="b14a1t">#REF!</definedName>
    <definedName name="b14a2p" localSheetId="19">#REF!</definedName>
    <definedName name="b14a2p" localSheetId="20">#REF!</definedName>
    <definedName name="b14a2p">#REF!</definedName>
    <definedName name="b14a2t" localSheetId="19">#REF!</definedName>
    <definedName name="b14a2t" localSheetId="20">#REF!</definedName>
    <definedName name="b14a2t">#REF!</definedName>
    <definedName name="B15A1P" localSheetId="19">#REF!</definedName>
    <definedName name="B15A1P" localSheetId="20">#REF!</definedName>
    <definedName name="B15A1P">#REF!</definedName>
    <definedName name="b15a1t" localSheetId="19">#REF!</definedName>
    <definedName name="b15a1t" localSheetId="20">#REF!</definedName>
    <definedName name="b15a1t">#REF!</definedName>
    <definedName name="b15a2p" localSheetId="19">#REF!</definedName>
    <definedName name="b15a2p" localSheetId="20">#REF!</definedName>
    <definedName name="b15a2p">#REF!</definedName>
    <definedName name="b15a2t" localSheetId="19">#REF!</definedName>
    <definedName name="b15a2t" localSheetId="20">#REF!</definedName>
    <definedName name="b15a2t">#REF!</definedName>
    <definedName name="B16A1T" localSheetId="19">#REF!</definedName>
    <definedName name="B16A1T" localSheetId="20">#REF!</definedName>
    <definedName name="B16A1T">#REF!</definedName>
    <definedName name="B16A2P" localSheetId="19">#REF!</definedName>
    <definedName name="B16A2P" localSheetId="20">#REF!</definedName>
    <definedName name="B16A2P">#REF!</definedName>
    <definedName name="B1A1P" localSheetId="19">#REF!</definedName>
    <definedName name="B1A1P" localSheetId="20">#REF!</definedName>
    <definedName name="B1A1P">#REF!</definedName>
    <definedName name="b1a1t" localSheetId="19">#REF!</definedName>
    <definedName name="b1a1t" localSheetId="20">#REF!</definedName>
    <definedName name="b1a1t">#REF!</definedName>
    <definedName name="b1a2p" localSheetId="19">#REF!</definedName>
    <definedName name="b1a2p" localSheetId="20">#REF!</definedName>
    <definedName name="b1a2p">#REF!</definedName>
    <definedName name="b1a2t" localSheetId="19">#REF!</definedName>
    <definedName name="b1a2t" localSheetId="20">#REF!</definedName>
    <definedName name="b1a2t">#REF!</definedName>
    <definedName name="B1B" localSheetId="19">#REF!</definedName>
    <definedName name="B1B" localSheetId="20">#REF!</definedName>
    <definedName name="B1B">#REF!</definedName>
    <definedName name="B2A1P" localSheetId="19">#REF!</definedName>
    <definedName name="B2A1P" localSheetId="20">#REF!</definedName>
    <definedName name="B2A1P">#REF!</definedName>
    <definedName name="b2a1t" localSheetId="19">#REF!</definedName>
    <definedName name="b2a1t" localSheetId="20">#REF!</definedName>
    <definedName name="b2a1t">#REF!</definedName>
    <definedName name="b2a2p" localSheetId="19">#REF!</definedName>
    <definedName name="b2a2p" localSheetId="20">#REF!</definedName>
    <definedName name="b2a2p">#REF!</definedName>
    <definedName name="b2a2t" localSheetId="19">#REF!</definedName>
    <definedName name="b2a2t" localSheetId="20">#REF!</definedName>
    <definedName name="b2a2t">#REF!</definedName>
    <definedName name="B2B" localSheetId="19">#REF!</definedName>
    <definedName name="B2B" localSheetId="20">#REF!</definedName>
    <definedName name="B2B">#REF!</definedName>
    <definedName name="B30A1P" localSheetId="19">#REF!</definedName>
    <definedName name="B30A1P" localSheetId="20">#REF!</definedName>
    <definedName name="B30A1P">#REF!</definedName>
    <definedName name="b30a1t" localSheetId="19">#REF!</definedName>
    <definedName name="b30a1t" localSheetId="20">#REF!</definedName>
    <definedName name="b30a1t">#REF!</definedName>
    <definedName name="b30a2p" localSheetId="19">#REF!</definedName>
    <definedName name="b30a2p" localSheetId="20">#REF!</definedName>
    <definedName name="b30a2p">#REF!</definedName>
    <definedName name="b30a2t" localSheetId="19">#REF!</definedName>
    <definedName name="b30a2t" localSheetId="20">#REF!</definedName>
    <definedName name="b30a2t">#REF!</definedName>
    <definedName name="B3A1P" localSheetId="19">#REF!</definedName>
    <definedName name="B3A1P" localSheetId="20">#REF!</definedName>
    <definedName name="B3A1P">#REF!</definedName>
    <definedName name="b3a1t" localSheetId="19">#REF!</definedName>
    <definedName name="b3a1t" localSheetId="20">#REF!</definedName>
    <definedName name="b3a1t">#REF!</definedName>
    <definedName name="b3a2p" localSheetId="19">#REF!</definedName>
    <definedName name="b3a2p" localSheetId="20">#REF!</definedName>
    <definedName name="b3a2p">#REF!</definedName>
    <definedName name="b3a2t" localSheetId="19">#REF!</definedName>
    <definedName name="b3a2t" localSheetId="20">#REF!</definedName>
    <definedName name="b3a2t">#REF!</definedName>
    <definedName name="B3B" localSheetId="19">#REF!</definedName>
    <definedName name="B3B" localSheetId="20">#REF!</definedName>
    <definedName name="B3B">#REF!</definedName>
    <definedName name="B4A1P" localSheetId="19">#REF!</definedName>
    <definedName name="B4A1P" localSheetId="20">#REF!</definedName>
    <definedName name="B4A1P">#REF!</definedName>
    <definedName name="b4a1t" localSheetId="19">#REF!</definedName>
    <definedName name="b4a1t" localSheetId="20">#REF!</definedName>
    <definedName name="b4a1t">#REF!</definedName>
    <definedName name="b4a2p" localSheetId="19">#REF!</definedName>
    <definedName name="b4a2p" localSheetId="20">#REF!</definedName>
    <definedName name="b4a2p">#REF!</definedName>
    <definedName name="b4a2t" localSheetId="19">#REF!</definedName>
    <definedName name="b4a2t" localSheetId="20">#REF!</definedName>
    <definedName name="b4a2t">#REF!</definedName>
    <definedName name="B4B" localSheetId="19">#REF!</definedName>
    <definedName name="B4B" localSheetId="20">#REF!</definedName>
    <definedName name="B4B">#REF!</definedName>
    <definedName name="B5A1P" localSheetId="19">#REF!</definedName>
    <definedName name="B5A1P" localSheetId="20">#REF!</definedName>
    <definedName name="B5A1P">#REF!</definedName>
    <definedName name="b5a1t" localSheetId="19">#REF!</definedName>
    <definedName name="b5a1t" localSheetId="20">#REF!</definedName>
    <definedName name="b5a1t">#REF!</definedName>
    <definedName name="b5a2p" localSheetId="19">#REF!</definedName>
    <definedName name="b5a2p" localSheetId="20">#REF!</definedName>
    <definedName name="b5a2p">#REF!</definedName>
    <definedName name="b5a2t" localSheetId="19">#REF!</definedName>
    <definedName name="b5a2t" localSheetId="20">#REF!</definedName>
    <definedName name="b5a2t">#REF!</definedName>
    <definedName name="B5B" localSheetId="19">[9]교각1!#REF!</definedName>
    <definedName name="B5B" localSheetId="20">[9]교각1!#REF!</definedName>
    <definedName name="B5B">[9]교각1!#REF!</definedName>
    <definedName name="B6A1P" localSheetId="4">#REF!</definedName>
    <definedName name="B6A1P" localSheetId="19">#REF!</definedName>
    <definedName name="B6A1P" localSheetId="20">#REF!</definedName>
    <definedName name="B6A1P" localSheetId="18">#REF!</definedName>
    <definedName name="B6A1P">#REF!</definedName>
    <definedName name="b6a1t" localSheetId="19">#REF!</definedName>
    <definedName name="b6a1t" localSheetId="20">#REF!</definedName>
    <definedName name="b6a1t">#REF!</definedName>
    <definedName name="b6a2p" localSheetId="19">#REF!</definedName>
    <definedName name="b6a2p" localSheetId="20">#REF!</definedName>
    <definedName name="b6a2p">#REF!</definedName>
    <definedName name="b6a2t" localSheetId="19">#REF!</definedName>
    <definedName name="b6a2t" localSheetId="20">#REF!</definedName>
    <definedName name="b6a2t">#REF!</definedName>
    <definedName name="B6B" localSheetId="19">[9]교각1!#REF!</definedName>
    <definedName name="B6B" localSheetId="20">[9]교각1!#REF!</definedName>
    <definedName name="B6B">[9]교각1!#REF!</definedName>
    <definedName name="B7A1P" localSheetId="4">#REF!</definedName>
    <definedName name="B7A1P" localSheetId="19">#REF!</definedName>
    <definedName name="B7A1P" localSheetId="20">#REF!</definedName>
    <definedName name="B7A1P" localSheetId="18">#REF!</definedName>
    <definedName name="B7A1P">#REF!</definedName>
    <definedName name="b7a1t" localSheetId="19">#REF!</definedName>
    <definedName name="b7a1t" localSheetId="20">#REF!</definedName>
    <definedName name="b7a1t">#REF!</definedName>
    <definedName name="b7a2p" localSheetId="19">#REF!</definedName>
    <definedName name="b7a2p" localSheetId="20">#REF!</definedName>
    <definedName name="b7a2p">#REF!</definedName>
    <definedName name="b7a2t" localSheetId="19">#REF!</definedName>
    <definedName name="b7a2t" localSheetId="20">#REF!</definedName>
    <definedName name="b7a2t">#REF!</definedName>
    <definedName name="B7B" localSheetId="19">[9]교각1!#REF!</definedName>
    <definedName name="B7B" localSheetId="20">[9]교각1!#REF!</definedName>
    <definedName name="B7B">[9]교각1!#REF!</definedName>
    <definedName name="B8A1P" localSheetId="4">#REF!</definedName>
    <definedName name="B8A1P" localSheetId="19">#REF!</definedName>
    <definedName name="B8A1P" localSheetId="20">#REF!</definedName>
    <definedName name="B8A1P" localSheetId="18">#REF!</definedName>
    <definedName name="B8A1P">#REF!</definedName>
    <definedName name="b8a1t" localSheetId="19">#REF!</definedName>
    <definedName name="b8a1t" localSheetId="20">#REF!</definedName>
    <definedName name="b8a1t">#REF!</definedName>
    <definedName name="b8a2p" localSheetId="19">#REF!</definedName>
    <definedName name="b8a2p" localSheetId="20">#REF!</definedName>
    <definedName name="b8a2p">#REF!</definedName>
    <definedName name="b8a2t" localSheetId="19">#REF!</definedName>
    <definedName name="b8a2t" localSheetId="20">#REF!</definedName>
    <definedName name="b8a2t">#REF!</definedName>
    <definedName name="B9A1P" localSheetId="19">#REF!</definedName>
    <definedName name="B9A1P" localSheetId="20">#REF!</definedName>
    <definedName name="B9A1P">#REF!</definedName>
    <definedName name="b9a1t" localSheetId="19">#REF!</definedName>
    <definedName name="b9a1t" localSheetId="20">#REF!</definedName>
    <definedName name="b9a1t">#REF!</definedName>
    <definedName name="b9a2p" localSheetId="19">#REF!</definedName>
    <definedName name="b9a2p" localSheetId="20">#REF!</definedName>
    <definedName name="b9a2p">#REF!</definedName>
    <definedName name="b9a2t" localSheetId="19">#REF!</definedName>
    <definedName name="b9a2t" localSheetId="20">#REF!</definedName>
    <definedName name="b9a2t">#REF!</definedName>
    <definedName name="BA" localSheetId="19">#REF!</definedName>
    <definedName name="BA" localSheetId="20">#REF!</definedName>
    <definedName name="BA">#REF!</definedName>
    <definedName name="BA1P" localSheetId="19">#REF!</definedName>
    <definedName name="BA1P" localSheetId="20">#REF!</definedName>
    <definedName name="BA1P">#REF!</definedName>
    <definedName name="ba1t" localSheetId="19">#REF!</definedName>
    <definedName name="ba1t" localSheetId="20">#REF!</definedName>
    <definedName name="ba1t">#REF!</definedName>
    <definedName name="ba2p" localSheetId="19">#REF!</definedName>
    <definedName name="ba2p" localSheetId="20">#REF!</definedName>
    <definedName name="ba2p">#REF!</definedName>
    <definedName name="ba2t" localSheetId="19">#REF!</definedName>
    <definedName name="ba2t" localSheetId="20">#REF!</definedName>
    <definedName name="ba2t">#REF!</definedName>
    <definedName name="BB" localSheetId="19">#REF!</definedName>
    <definedName name="BB" localSheetId="20">#REF!</definedName>
    <definedName name="BB">#REF!</definedName>
    <definedName name="bbb" localSheetId="19">#REF!</definedName>
    <definedName name="bbb" localSheetId="20">#REF!</definedName>
    <definedName name="bbb">#REF!</definedName>
    <definedName name="BOH10L" localSheetId="19">[8]INPUT!#REF!</definedName>
    <definedName name="BOH10L" localSheetId="20">[8]INPUT!#REF!</definedName>
    <definedName name="BOH10L">[8]INPUT!#REF!</definedName>
    <definedName name="BOH10R" localSheetId="19">[8]INPUT!#REF!</definedName>
    <definedName name="BOH10R" localSheetId="20">[8]INPUT!#REF!</definedName>
    <definedName name="BOH10R">[8]INPUT!#REF!</definedName>
    <definedName name="BOH3L" localSheetId="19">[8]INPUT!#REF!</definedName>
    <definedName name="BOH3L" localSheetId="20">[8]INPUT!#REF!</definedName>
    <definedName name="BOH3L">[8]INPUT!#REF!</definedName>
    <definedName name="BOH3R" localSheetId="19">[8]INPUT!#REF!</definedName>
    <definedName name="BOH3R" localSheetId="20">[8]INPUT!#REF!</definedName>
    <definedName name="BOH3R">[8]INPUT!#REF!</definedName>
    <definedName name="BOH4L" localSheetId="20">[8]INPUT!#REF!</definedName>
    <definedName name="BOH4L">[8]INPUT!#REF!</definedName>
    <definedName name="BOH4R" localSheetId="20">[8]INPUT!#REF!</definedName>
    <definedName name="BOH4R">[8]INPUT!#REF!</definedName>
    <definedName name="BOH5L" localSheetId="20">[8]INPUT!#REF!</definedName>
    <definedName name="BOH5L">[8]INPUT!#REF!</definedName>
    <definedName name="BOH5R" localSheetId="20">[8]INPUT!#REF!</definedName>
    <definedName name="BOH5R">[8]INPUT!#REF!</definedName>
    <definedName name="BOH6L" localSheetId="20">[8]INPUT!#REF!</definedName>
    <definedName name="BOH6L">[8]INPUT!#REF!</definedName>
    <definedName name="BOH6R" localSheetId="20">[8]INPUT!#REF!</definedName>
    <definedName name="BOH6R">[8]INPUT!#REF!</definedName>
    <definedName name="BOH7L" localSheetId="20">[8]INPUT!#REF!</definedName>
    <definedName name="BOH7L">[8]INPUT!#REF!</definedName>
    <definedName name="BOH7R" localSheetId="20">[8]INPUT!#REF!</definedName>
    <definedName name="BOH7R">[8]INPUT!#REF!</definedName>
    <definedName name="BOH8L" localSheetId="20">[8]INPUT!#REF!</definedName>
    <definedName name="BOH8L">[8]INPUT!#REF!</definedName>
    <definedName name="BOH8R" localSheetId="20">[8]INPUT!#REF!</definedName>
    <definedName name="BOH8R">[8]INPUT!#REF!</definedName>
    <definedName name="BOH9L" localSheetId="20">[8]INPUT!#REF!</definedName>
    <definedName name="BOH9L">[8]INPUT!#REF!</definedName>
    <definedName name="BOH9R" localSheetId="20">[8]INPUT!#REF!</definedName>
    <definedName name="BOH9R">[8]INPUT!#REF!</definedName>
    <definedName name="BOK10L" localSheetId="20">[8]INPUT!#REF!</definedName>
    <definedName name="BOK10L">[8]INPUT!#REF!</definedName>
    <definedName name="BOK10R" localSheetId="20">[8]INPUT!#REF!</definedName>
    <definedName name="BOK10R">[8]INPUT!#REF!</definedName>
    <definedName name="BOK3L" localSheetId="20">[8]INPUT!#REF!</definedName>
    <definedName name="BOK3L">[8]INPUT!#REF!</definedName>
    <definedName name="BOK3R" localSheetId="20">[8]INPUT!#REF!</definedName>
    <definedName name="BOK3R">[8]INPUT!#REF!</definedName>
    <definedName name="BOK4L" localSheetId="20">[8]INPUT!#REF!</definedName>
    <definedName name="BOK4L">[8]INPUT!#REF!</definedName>
    <definedName name="BOK4R" localSheetId="20">[8]INPUT!#REF!</definedName>
    <definedName name="BOK4R">[8]INPUT!#REF!</definedName>
    <definedName name="BOK5L" localSheetId="20">[8]INPUT!#REF!</definedName>
    <definedName name="BOK5L">[8]INPUT!#REF!</definedName>
    <definedName name="BOK5R" localSheetId="20">[8]INPUT!#REF!</definedName>
    <definedName name="BOK5R">[8]INPUT!#REF!</definedName>
    <definedName name="BOK6L" localSheetId="20">[8]INPUT!#REF!</definedName>
    <definedName name="BOK6L">[8]INPUT!#REF!</definedName>
    <definedName name="BOK6R" localSheetId="20">[8]INPUT!#REF!</definedName>
    <definedName name="BOK6R">[8]INPUT!#REF!</definedName>
    <definedName name="BOK7L" localSheetId="20">[8]INPUT!#REF!</definedName>
    <definedName name="BOK7L">[8]INPUT!#REF!</definedName>
    <definedName name="BOK7R" localSheetId="20">[8]INPUT!#REF!</definedName>
    <definedName name="BOK7R">[8]INPUT!#REF!</definedName>
    <definedName name="BOK8L" localSheetId="20">[8]INPUT!#REF!</definedName>
    <definedName name="BOK8L">[8]INPUT!#REF!</definedName>
    <definedName name="BOK8R" localSheetId="20">[8]INPUT!#REF!</definedName>
    <definedName name="BOK8R">[8]INPUT!#REF!</definedName>
    <definedName name="BOK9L" localSheetId="20">[8]INPUT!#REF!</definedName>
    <definedName name="BOK9L">[8]INPUT!#REF!</definedName>
    <definedName name="BOK9R" localSheetId="20">[8]INPUT!#REF!</definedName>
    <definedName name="BOK9R">[8]INPUT!#REF!</definedName>
    <definedName name="c1.a1p" localSheetId="4">#REF!</definedName>
    <definedName name="c1.a1p" localSheetId="19">#REF!</definedName>
    <definedName name="c1.a1p" localSheetId="20">#REF!</definedName>
    <definedName name="c1.a1p" localSheetId="18">#REF!</definedName>
    <definedName name="c1.a1p">#REF!</definedName>
    <definedName name="c1.a1t" localSheetId="19">#REF!</definedName>
    <definedName name="c1.a1t" localSheetId="20">#REF!</definedName>
    <definedName name="c1.a1t">#REF!</definedName>
    <definedName name="c1.a2p" localSheetId="19">#REF!</definedName>
    <definedName name="c1.a2p" localSheetId="20">#REF!</definedName>
    <definedName name="c1.a2p">#REF!</definedName>
    <definedName name="c1.a2t" localSheetId="19">#REF!</definedName>
    <definedName name="c1.a2t" localSheetId="20">#REF!</definedName>
    <definedName name="c1.a2t">#REF!</definedName>
    <definedName name="c2.a1p" localSheetId="19">#REF!</definedName>
    <definedName name="c2.a1p" localSheetId="20">#REF!</definedName>
    <definedName name="c2.a1p">#REF!</definedName>
    <definedName name="c2.a1t" localSheetId="19">#REF!</definedName>
    <definedName name="c2.a1t" localSheetId="20">#REF!</definedName>
    <definedName name="c2.a1t">#REF!</definedName>
    <definedName name="c2.a2p" localSheetId="19">#REF!</definedName>
    <definedName name="c2.a2p" localSheetId="20">#REF!</definedName>
    <definedName name="c2.a2p">#REF!</definedName>
    <definedName name="c2.a2t" localSheetId="19">#REF!</definedName>
    <definedName name="c2.a2t" localSheetId="20">#REF!</definedName>
    <definedName name="c2.a2t">#REF!</definedName>
    <definedName name="CA10L" localSheetId="19">[1]INPUT!#REF!</definedName>
    <definedName name="CA10L" localSheetId="20">[1]INPUT!#REF!</definedName>
    <definedName name="CA10L">[1]INPUT!#REF!</definedName>
    <definedName name="CA10R" localSheetId="19">[1]INPUT!#REF!</definedName>
    <definedName name="CA10R" localSheetId="20">[1]INPUT!#REF!</definedName>
    <definedName name="CA10R">[1]INPUT!#REF!</definedName>
    <definedName name="CA3L" localSheetId="19">[1]INPUT!#REF!</definedName>
    <definedName name="CA3L" localSheetId="20">[1]INPUT!#REF!</definedName>
    <definedName name="CA3L">[1]INPUT!#REF!</definedName>
    <definedName name="CA3R" localSheetId="19">[1]INPUT!#REF!</definedName>
    <definedName name="CA3R" localSheetId="20">[1]INPUT!#REF!</definedName>
    <definedName name="CA3R">[1]INPUT!#REF!</definedName>
    <definedName name="CA4L" localSheetId="20">[1]INPUT!#REF!</definedName>
    <definedName name="CA4L">[1]INPUT!#REF!</definedName>
    <definedName name="CA4R" localSheetId="20">[1]INPUT!#REF!</definedName>
    <definedName name="CA4R">[1]INPUT!#REF!</definedName>
    <definedName name="CA5L" localSheetId="20">[1]INPUT!#REF!</definedName>
    <definedName name="CA5L">[1]INPUT!#REF!</definedName>
    <definedName name="CA5R" localSheetId="20">[1]INPUT!#REF!</definedName>
    <definedName name="CA5R">[1]INPUT!#REF!</definedName>
    <definedName name="CA6L" localSheetId="20">[1]INPUT!#REF!</definedName>
    <definedName name="CA6L">[1]INPUT!#REF!</definedName>
    <definedName name="CA6R" localSheetId="20">[1]INPUT!#REF!</definedName>
    <definedName name="CA6R">[1]INPUT!#REF!</definedName>
    <definedName name="CA7L" localSheetId="20">[1]INPUT!#REF!</definedName>
    <definedName name="CA7L">[1]INPUT!#REF!</definedName>
    <definedName name="CA7R" localSheetId="20">[1]INPUT!#REF!</definedName>
    <definedName name="CA7R">[1]INPUT!#REF!</definedName>
    <definedName name="CA8L" localSheetId="20">[1]INPUT!#REF!</definedName>
    <definedName name="CA8L">[1]INPUT!#REF!</definedName>
    <definedName name="CA8R" localSheetId="20">[1]INPUT!#REF!</definedName>
    <definedName name="CA8R">[1]INPUT!#REF!</definedName>
    <definedName name="CA9L" localSheetId="20">[1]INPUT!#REF!</definedName>
    <definedName name="CA9L">[1]INPUT!#REF!</definedName>
    <definedName name="CA9R" localSheetId="20">[1]INPUT!#REF!</definedName>
    <definedName name="CA9R">[1]INPUT!#REF!</definedName>
    <definedName name="CCC" localSheetId="19">#REF!</definedName>
    <definedName name="CCC">#REF!</definedName>
    <definedName name="CHN10L" localSheetId="19">[8]INPUT!#REF!</definedName>
    <definedName name="CHN10L" localSheetId="20">[8]INPUT!#REF!</definedName>
    <definedName name="CHN10L">[8]INPUT!#REF!</definedName>
    <definedName name="CHN10R" localSheetId="19">[8]INPUT!#REF!</definedName>
    <definedName name="CHN10R" localSheetId="20">[8]INPUT!#REF!</definedName>
    <definedName name="CHN10R">[8]INPUT!#REF!</definedName>
    <definedName name="CHN3L" localSheetId="20">[8]INPUT!#REF!</definedName>
    <definedName name="CHN3L">[8]INPUT!#REF!</definedName>
    <definedName name="CHN3R" localSheetId="20">[8]INPUT!#REF!</definedName>
    <definedName name="CHN3R">[8]INPUT!#REF!</definedName>
    <definedName name="CHN4L" localSheetId="20">[8]INPUT!#REF!</definedName>
    <definedName name="CHN4L">[8]INPUT!#REF!</definedName>
    <definedName name="CHN4R" localSheetId="20">[8]INPUT!#REF!</definedName>
    <definedName name="CHN4R">[8]INPUT!#REF!</definedName>
    <definedName name="CHN5L" localSheetId="20">[8]INPUT!#REF!</definedName>
    <definedName name="CHN5L">[8]INPUT!#REF!</definedName>
    <definedName name="CHN5R" localSheetId="20">[8]INPUT!#REF!</definedName>
    <definedName name="CHN5R">[8]INPUT!#REF!</definedName>
    <definedName name="CHN6L" localSheetId="20">[8]INPUT!#REF!</definedName>
    <definedName name="CHN6L">[8]INPUT!#REF!</definedName>
    <definedName name="CHN6R" localSheetId="20">[8]INPUT!#REF!</definedName>
    <definedName name="CHN6R">[8]INPUT!#REF!</definedName>
    <definedName name="CHN7L" localSheetId="20">[8]INPUT!#REF!</definedName>
    <definedName name="CHN7L">[8]INPUT!#REF!</definedName>
    <definedName name="CHN7R" localSheetId="20">[8]INPUT!#REF!</definedName>
    <definedName name="CHN7R">[8]INPUT!#REF!</definedName>
    <definedName name="CHN8L" localSheetId="20">[8]INPUT!#REF!</definedName>
    <definedName name="CHN8L">[8]INPUT!#REF!</definedName>
    <definedName name="CHN8R" localSheetId="20">[8]INPUT!#REF!</definedName>
    <definedName name="CHN8R">[8]INPUT!#REF!</definedName>
    <definedName name="CHN9L" localSheetId="20">[8]INPUT!#REF!</definedName>
    <definedName name="CHN9L">[8]INPUT!#REF!</definedName>
    <definedName name="CHN9R" localSheetId="20">[8]INPUT!#REF!</definedName>
    <definedName name="CHN9R">[8]INPUT!#REF!</definedName>
    <definedName name="CHO10L" localSheetId="20">[8]INPUT!#REF!</definedName>
    <definedName name="CHO10L">[8]INPUT!#REF!</definedName>
    <definedName name="CHO10R" localSheetId="20">[8]INPUT!#REF!</definedName>
    <definedName name="CHO10R">[8]INPUT!#REF!</definedName>
    <definedName name="CHO3L" localSheetId="20">[8]INPUT!#REF!</definedName>
    <definedName name="CHO3L">[8]INPUT!#REF!</definedName>
    <definedName name="CHO3R" localSheetId="20">[8]INPUT!#REF!</definedName>
    <definedName name="CHO3R">[8]INPUT!#REF!</definedName>
    <definedName name="CHO4L" localSheetId="20">[8]INPUT!#REF!</definedName>
    <definedName name="CHO4L">[8]INPUT!#REF!</definedName>
    <definedName name="CHO4R" localSheetId="20">[8]INPUT!#REF!</definedName>
    <definedName name="CHO4R">[8]INPUT!#REF!</definedName>
    <definedName name="CHO5L" localSheetId="20">[8]INPUT!#REF!</definedName>
    <definedName name="CHO5L">[8]INPUT!#REF!</definedName>
    <definedName name="CHO5R" localSheetId="20">[8]INPUT!#REF!</definedName>
    <definedName name="CHO5R">[8]INPUT!#REF!</definedName>
    <definedName name="CHO6L" localSheetId="20">[8]INPUT!#REF!</definedName>
    <definedName name="CHO6L">[8]INPUT!#REF!</definedName>
    <definedName name="CHO6R" localSheetId="20">[8]INPUT!#REF!</definedName>
    <definedName name="CHO6R">[8]INPUT!#REF!</definedName>
    <definedName name="CHO7L" localSheetId="20">[8]INPUT!#REF!</definedName>
    <definedName name="CHO7L">[8]INPUT!#REF!</definedName>
    <definedName name="CHO7R" localSheetId="20">[8]INPUT!#REF!</definedName>
    <definedName name="CHO7R">[8]INPUT!#REF!</definedName>
    <definedName name="CHO8L" localSheetId="20">[8]INPUT!#REF!</definedName>
    <definedName name="CHO8L">[8]INPUT!#REF!</definedName>
    <definedName name="CHO8R" localSheetId="20">[8]INPUT!#REF!</definedName>
    <definedName name="CHO8R">[8]INPUT!#REF!</definedName>
    <definedName name="CHO9L" localSheetId="20">[8]INPUT!#REF!</definedName>
    <definedName name="CHO9L">[8]INPUT!#REF!</definedName>
    <definedName name="CHO9R" localSheetId="20">[8]INPUT!#REF!</definedName>
    <definedName name="CHO9R">[8]INPUT!#REF!</definedName>
    <definedName name="CHP10L" localSheetId="20">[8]INPUT!#REF!</definedName>
    <definedName name="CHP10L">[8]INPUT!#REF!</definedName>
    <definedName name="CHP10R" localSheetId="20">[8]INPUT!#REF!</definedName>
    <definedName name="CHP10R">[8]INPUT!#REF!</definedName>
    <definedName name="CHP3L" localSheetId="20">[8]INPUT!#REF!</definedName>
    <definedName name="CHP3L">[8]INPUT!#REF!</definedName>
    <definedName name="CHP3R" localSheetId="20">[8]INPUT!#REF!</definedName>
    <definedName name="CHP3R">[8]INPUT!#REF!</definedName>
    <definedName name="CHP4L" localSheetId="20">[8]INPUT!#REF!</definedName>
    <definedName name="CHP4L">[8]INPUT!#REF!</definedName>
    <definedName name="CHP4R" localSheetId="20">[8]INPUT!#REF!</definedName>
    <definedName name="CHP4R">[8]INPUT!#REF!</definedName>
    <definedName name="CHP5L" localSheetId="20">[8]INPUT!#REF!</definedName>
    <definedName name="CHP5L">[8]INPUT!#REF!</definedName>
    <definedName name="CHP5R" localSheetId="20">[8]INPUT!#REF!</definedName>
    <definedName name="CHP5R">[8]INPUT!#REF!</definedName>
    <definedName name="CHP6L" localSheetId="20">[8]INPUT!#REF!</definedName>
    <definedName name="CHP6L">[8]INPUT!#REF!</definedName>
    <definedName name="CHP6R" localSheetId="20">[8]INPUT!#REF!</definedName>
    <definedName name="CHP6R">[8]INPUT!#REF!</definedName>
    <definedName name="CHP7L" localSheetId="20">[8]INPUT!#REF!</definedName>
    <definedName name="CHP7L">[8]INPUT!#REF!</definedName>
    <definedName name="CHP7R" localSheetId="20">[8]INPUT!#REF!</definedName>
    <definedName name="CHP7R">[8]INPUT!#REF!</definedName>
    <definedName name="CHP8L" localSheetId="20">[8]INPUT!#REF!</definedName>
    <definedName name="CHP8L">[8]INPUT!#REF!</definedName>
    <definedName name="CHP8R" localSheetId="20">[8]INPUT!#REF!</definedName>
    <definedName name="CHP8R">[8]INPUT!#REF!</definedName>
    <definedName name="CHP9L" localSheetId="20">[8]INPUT!#REF!</definedName>
    <definedName name="CHP9L">[8]INPUT!#REF!</definedName>
    <definedName name="CHP9R" localSheetId="20">[8]INPUT!#REF!</definedName>
    <definedName name="CHP9R">[8]INPUT!#REF!</definedName>
    <definedName name="CHQ10L" localSheetId="20">[8]INPUT!#REF!</definedName>
    <definedName name="CHQ10L">[8]INPUT!#REF!</definedName>
    <definedName name="CHQ10R" localSheetId="20">[8]INPUT!#REF!</definedName>
    <definedName name="CHQ10R">[8]INPUT!#REF!</definedName>
    <definedName name="CHQ3L" localSheetId="20">[8]INPUT!#REF!</definedName>
    <definedName name="CHQ3L">[8]INPUT!#REF!</definedName>
    <definedName name="CHQ3R" localSheetId="20">[8]INPUT!#REF!</definedName>
    <definedName name="CHQ3R">[8]INPUT!#REF!</definedName>
    <definedName name="CHQ4L" localSheetId="20">[8]INPUT!#REF!</definedName>
    <definedName name="CHQ4L">[8]INPUT!#REF!</definedName>
    <definedName name="CHQ4R" localSheetId="20">[8]INPUT!#REF!</definedName>
    <definedName name="CHQ4R">[8]INPUT!#REF!</definedName>
    <definedName name="CHQ5L" localSheetId="20">[8]INPUT!#REF!</definedName>
    <definedName name="CHQ5L">[8]INPUT!#REF!</definedName>
    <definedName name="CHQ5R" localSheetId="20">[8]INPUT!#REF!</definedName>
    <definedName name="CHQ5R">[8]INPUT!#REF!</definedName>
    <definedName name="CHQ6L" localSheetId="20">[8]INPUT!#REF!</definedName>
    <definedName name="CHQ6L">[8]INPUT!#REF!</definedName>
    <definedName name="CHQ6R" localSheetId="20">[8]INPUT!#REF!</definedName>
    <definedName name="CHQ6R">[8]INPUT!#REF!</definedName>
    <definedName name="CHQ7L" localSheetId="20">[8]INPUT!#REF!</definedName>
    <definedName name="CHQ7L">[8]INPUT!#REF!</definedName>
    <definedName name="CHQ7R" localSheetId="20">[8]INPUT!#REF!</definedName>
    <definedName name="CHQ7R">[8]INPUT!#REF!</definedName>
    <definedName name="CHQ8L" localSheetId="20">[8]INPUT!#REF!</definedName>
    <definedName name="CHQ8L">[8]INPUT!#REF!</definedName>
    <definedName name="CHQ8R" localSheetId="20">[8]INPUT!#REF!</definedName>
    <definedName name="CHQ8R">[8]INPUT!#REF!</definedName>
    <definedName name="CHQ9L" localSheetId="20">[8]INPUT!#REF!</definedName>
    <definedName name="CHQ9L">[8]INPUT!#REF!</definedName>
    <definedName name="CHQ9R" localSheetId="20">[8]INPUT!#REF!</definedName>
    <definedName name="CHQ9R">[8]INPUT!#REF!</definedName>
    <definedName name="CHR10L" localSheetId="20">[8]INPUT!#REF!</definedName>
    <definedName name="CHR10L">[8]INPUT!#REF!</definedName>
    <definedName name="CHR10R" localSheetId="20">[8]INPUT!#REF!</definedName>
    <definedName name="CHR10R">[8]INPUT!#REF!</definedName>
    <definedName name="CHR3L" localSheetId="20">[8]INPUT!#REF!</definedName>
    <definedName name="CHR3L">[8]INPUT!#REF!</definedName>
    <definedName name="CHR3R" localSheetId="20">[8]INPUT!#REF!</definedName>
    <definedName name="CHR3R">[8]INPUT!#REF!</definedName>
    <definedName name="CHR4L" localSheetId="20">[8]INPUT!#REF!</definedName>
    <definedName name="CHR4L">[8]INPUT!#REF!</definedName>
    <definedName name="CHR4R" localSheetId="20">[8]INPUT!#REF!</definedName>
    <definedName name="CHR4R">[8]INPUT!#REF!</definedName>
    <definedName name="CHR5L" localSheetId="20">[8]INPUT!#REF!</definedName>
    <definedName name="CHR5L">[8]INPUT!#REF!</definedName>
    <definedName name="CHR5R" localSheetId="20">[8]INPUT!#REF!</definedName>
    <definedName name="CHR5R">[8]INPUT!#REF!</definedName>
    <definedName name="CHR6L" localSheetId="20">[8]INPUT!#REF!</definedName>
    <definedName name="CHR6L">[8]INPUT!#REF!</definedName>
    <definedName name="CHR6R" localSheetId="20">[8]INPUT!#REF!</definedName>
    <definedName name="CHR6R">[8]INPUT!#REF!</definedName>
    <definedName name="CHR7L" localSheetId="20">[8]INPUT!#REF!</definedName>
    <definedName name="CHR7L">[8]INPUT!#REF!</definedName>
    <definedName name="CHR7R" localSheetId="20">[8]INPUT!#REF!</definedName>
    <definedName name="CHR7R">[8]INPUT!#REF!</definedName>
    <definedName name="CHR8L" localSheetId="20">[8]INPUT!#REF!</definedName>
    <definedName name="CHR8L">[8]INPUT!#REF!</definedName>
    <definedName name="CHR8R" localSheetId="20">[8]INPUT!#REF!</definedName>
    <definedName name="CHR8R">[8]INPUT!#REF!</definedName>
    <definedName name="CHR9L" localSheetId="20">[8]INPUT!#REF!</definedName>
    <definedName name="CHR9L">[8]INPUT!#REF!</definedName>
    <definedName name="CHR9R" localSheetId="20">[8]INPUT!#REF!</definedName>
    <definedName name="CHR9R">[8]INPUT!#REF!</definedName>
    <definedName name="CHSUM10L" localSheetId="20">[8]INPUT!#REF!</definedName>
    <definedName name="CHSUM10L">[8]INPUT!#REF!</definedName>
    <definedName name="CHSUM10R" localSheetId="20">[8]INPUT!#REF!</definedName>
    <definedName name="CHSUM10R">[8]INPUT!#REF!</definedName>
    <definedName name="CHSUM3L" localSheetId="20">[8]INPUT!#REF!</definedName>
    <definedName name="CHSUM3L">[8]INPUT!#REF!</definedName>
    <definedName name="CHSUM3R" localSheetId="20">[8]INPUT!#REF!</definedName>
    <definedName name="CHSUM3R">[8]INPUT!#REF!</definedName>
    <definedName name="CHSUM4L" localSheetId="20">[8]INPUT!#REF!</definedName>
    <definedName name="CHSUM4L">[8]INPUT!#REF!</definedName>
    <definedName name="CHSUM4R" localSheetId="20">[8]INPUT!#REF!</definedName>
    <definedName name="CHSUM4R">[8]INPUT!#REF!</definedName>
    <definedName name="CHSUM5L" localSheetId="20">[8]INPUT!#REF!</definedName>
    <definedName name="CHSUM5L">[8]INPUT!#REF!</definedName>
    <definedName name="CHSUM5R" localSheetId="20">[8]INPUT!#REF!</definedName>
    <definedName name="CHSUM5R">[8]INPUT!#REF!</definedName>
    <definedName name="CHSUM6L" localSheetId="20">[8]INPUT!#REF!</definedName>
    <definedName name="CHSUM6L">[8]INPUT!#REF!</definedName>
    <definedName name="CHSUM6R" localSheetId="20">[8]INPUT!#REF!</definedName>
    <definedName name="CHSUM6R">[8]INPUT!#REF!</definedName>
    <definedName name="CHSUM7L" localSheetId="20">[8]INPUT!#REF!</definedName>
    <definedName name="CHSUM7L">[8]INPUT!#REF!</definedName>
    <definedName name="CHSUM7R" localSheetId="20">[8]INPUT!#REF!</definedName>
    <definedName name="CHSUM7R">[8]INPUT!#REF!</definedName>
    <definedName name="CHSUM8L" localSheetId="20">[8]INPUT!#REF!</definedName>
    <definedName name="CHSUM8L">[8]INPUT!#REF!</definedName>
    <definedName name="CHSUM8R" localSheetId="20">[8]INPUT!#REF!</definedName>
    <definedName name="CHSUM8R">[8]INPUT!#REF!</definedName>
    <definedName name="CHSUM9L" localSheetId="20">[8]INPUT!#REF!</definedName>
    <definedName name="CHSUM9L">[8]INPUT!#REF!</definedName>
    <definedName name="CHSUM9R" localSheetId="20">[8]INPUT!#REF!</definedName>
    <definedName name="CHSUM9R">[8]INPUT!#REF!</definedName>
    <definedName name="CN10TL" localSheetId="20">[8]INPUT!#REF!</definedName>
    <definedName name="CN10TL">[8]INPUT!#REF!</definedName>
    <definedName name="CN10TR" localSheetId="20">[8]INPUT!#REF!</definedName>
    <definedName name="CN10TR">[8]INPUT!#REF!</definedName>
    <definedName name="CN3TL" localSheetId="20">[8]INPUT!#REF!</definedName>
    <definedName name="CN3TL">[8]INPUT!#REF!</definedName>
    <definedName name="CN3TR" localSheetId="20">[8]INPUT!#REF!</definedName>
    <definedName name="CN3TR">[8]INPUT!#REF!</definedName>
    <definedName name="CN4TL" localSheetId="20">[8]INPUT!#REF!</definedName>
    <definedName name="CN4TL">[8]INPUT!#REF!</definedName>
    <definedName name="CN4TR" localSheetId="20">[8]INPUT!#REF!</definedName>
    <definedName name="CN4TR">[8]INPUT!#REF!</definedName>
    <definedName name="CN5TL" localSheetId="20">[8]INPUT!#REF!</definedName>
    <definedName name="CN5TL">[8]INPUT!#REF!</definedName>
    <definedName name="CN5TR" localSheetId="20">[8]INPUT!#REF!</definedName>
    <definedName name="CN5TR">[8]INPUT!#REF!</definedName>
    <definedName name="CN6TL" localSheetId="20">[8]INPUT!#REF!</definedName>
    <definedName name="CN6TL">[8]INPUT!#REF!</definedName>
    <definedName name="CN6TR" localSheetId="20">[8]INPUT!#REF!</definedName>
    <definedName name="CN6TR">[8]INPUT!#REF!</definedName>
    <definedName name="CN7TL" localSheetId="20">[8]INPUT!#REF!</definedName>
    <definedName name="CN7TL">[8]INPUT!#REF!</definedName>
    <definedName name="CN7TR" localSheetId="20">[8]INPUT!#REF!</definedName>
    <definedName name="CN7TR">[8]INPUT!#REF!</definedName>
    <definedName name="CN8TL" localSheetId="20">[8]INPUT!#REF!</definedName>
    <definedName name="CN8TL">[8]INPUT!#REF!</definedName>
    <definedName name="CN8TR" localSheetId="20">[8]INPUT!#REF!</definedName>
    <definedName name="CN8TR">[8]INPUT!#REF!</definedName>
    <definedName name="CN9TL" localSheetId="20">[8]INPUT!#REF!</definedName>
    <definedName name="CN9TL">[8]INPUT!#REF!</definedName>
    <definedName name="CN9TR" localSheetId="20">[8]INPUT!#REF!</definedName>
    <definedName name="CN9TR">[8]INPUT!#REF!</definedName>
    <definedName name="CUT10L" localSheetId="20">[8]INPUT!#REF!</definedName>
    <definedName name="CUT10L">[8]INPUT!#REF!</definedName>
    <definedName name="CUT10R" localSheetId="20">[8]INPUT!#REF!</definedName>
    <definedName name="CUT10R">[8]INPUT!#REF!</definedName>
    <definedName name="CUT3L" localSheetId="20">[8]INPUT!#REF!</definedName>
    <definedName name="CUT3L">[8]INPUT!#REF!</definedName>
    <definedName name="CUT3R" localSheetId="20">[8]INPUT!#REF!</definedName>
    <definedName name="CUT3R">[8]INPUT!#REF!</definedName>
    <definedName name="CUT4L" localSheetId="20">[8]INPUT!#REF!</definedName>
    <definedName name="CUT4L">[8]INPUT!#REF!</definedName>
    <definedName name="CUT4R" localSheetId="20">[8]INPUT!#REF!</definedName>
    <definedName name="CUT4R">[8]INPUT!#REF!</definedName>
    <definedName name="CUT5L" localSheetId="20">[8]INPUT!#REF!</definedName>
    <definedName name="CUT5L">[8]INPUT!#REF!</definedName>
    <definedName name="CUT5R" localSheetId="20">[8]INPUT!#REF!</definedName>
    <definedName name="CUT5R">[8]INPUT!#REF!</definedName>
    <definedName name="CUT6L" localSheetId="20">[8]INPUT!#REF!</definedName>
    <definedName name="CUT6L">[8]INPUT!#REF!</definedName>
    <definedName name="CUT6R" localSheetId="20">[8]INPUT!#REF!</definedName>
    <definedName name="CUT6R">[8]INPUT!#REF!</definedName>
    <definedName name="CUT7L" localSheetId="20">[8]INPUT!#REF!</definedName>
    <definedName name="CUT7L">[8]INPUT!#REF!</definedName>
    <definedName name="CUT7R" localSheetId="20">[8]INPUT!#REF!</definedName>
    <definedName name="CUT7R">[8]INPUT!#REF!</definedName>
    <definedName name="CUT8L" localSheetId="20">[8]INPUT!#REF!</definedName>
    <definedName name="CUT8L">[8]INPUT!#REF!</definedName>
    <definedName name="CUT8R" localSheetId="20">[8]INPUT!#REF!</definedName>
    <definedName name="CUT8R">[8]INPUT!#REF!</definedName>
    <definedName name="CUT9L" localSheetId="20">[8]INPUT!#REF!</definedName>
    <definedName name="CUT9L">[8]INPUT!#REF!</definedName>
    <definedName name="CUT9R" localSheetId="20">[8]INPUT!#REF!</definedName>
    <definedName name="CUT9R">[8]INPUT!#REF!</definedName>
    <definedName name="CX10L" localSheetId="20">[8]INPUT!#REF!</definedName>
    <definedName name="CX10L">[8]INPUT!#REF!</definedName>
    <definedName name="CX10R" localSheetId="20">[8]INPUT!#REF!</definedName>
    <definedName name="CX10R">[8]INPUT!#REF!</definedName>
    <definedName name="CX3L" localSheetId="20">[8]INPUT!#REF!</definedName>
    <definedName name="CX3L">[8]INPUT!#REF!</definedName>
    <definedName name="CX3R" localSheetId="20">[8]INPUT!#REF!</definedName>
    <definedName name="CX3R">[8]INPUT!#REF!</definedName>
    <definedName name="CX4L" localSheetId="20">[8]INPUT!#REF!</definedName>
    <definedName name="CX4L">[8]INPUT!#REF!</definedName>
    <definedName name="CX4R" localSheetId="20">[8]INPUT!#REF!</definedName>
    <definedName name="CX4R">[8]INPUT!#REF!</definedName>
    <definedName name="CX5L" localSheetId="20">[8]INPUT!#REF!</definedName>
    <definedName name="CX5L">[8]INPUT!#REF!</definedName>
    <definedName name="CX5R" localSheetId="20">[8]INPUT!#REF!</definedName>
    <definedName name="CX5R">[8]INPUT!#REF!</definedName>
    <definedName name="CX6L" localSheetId="20">[8]INPUT!#REF!</definedName>
    <definedName name="CX6L">[8]INPUT!#REF!</definedName>
    <definedName name="CX6R" localSheetId="20">[8]INPUT!#REF!</definedName>
    <definedName name="CX6R">[8]INPUT!#REF!</definedName>
    <definedName name="CX7L" localSheetId="20">[8]INPUT!#REF!</definedName>
    <definedName name="CX7L">[8]INPUT!#REF!</definedName>
    <definedName name="CX7R" localSheetId="20">[8]INPUT!#REF!</definedName>
    <definedName name="CX7R">[8]INPUT!#REF!</definedName>
    <definedName name="CX8L" localSheetId="20">[8]INPUT!#REF!</definedName>
    <definedName name="CX8L">[8]INPUT!#REF!</definedName>
    <definedName name="CX8R" localSheetId="20">[8]INPUT!#REF!</definedName>
    <definedName name="CX8R">[8]INPUT!#REF!</definedName>
    <definedName name="CX9L" localSheetId="20">[8]INPUT!#REF!</definedName>
    <definedName name="CX9L">[8]INPUT!#REF!</definedName>
    <definedName name="CX9R" localSheetId="20">[8]INPUT!#REF!</definedName>
    <definedName name="CX9R">[8]INPUT!#REF!</definedName>
    <definedName name="CY10L" localSheetId="20">[8]INPUT!#REF!</definedName>
    <definedName name="CY10L">[8]INPUT!#REF!</definedName>
    <definedName name="CY10R" localSheetId="20">[8]INPUT!#REF!</definedName>
    <definedName name="CY10R">[8]INPUT!#REF!</definedName>
    <definedName name="CY3L" localSheetId="20">[8]INPUT!#REF!</definedName>
    <definedName name="CY3L">[8]INPUT!#REF!</definedName>
    <definedName name="CY3R" localSheetId="20">[8]INPUT!#REF!</definedName>
    <definedName name="CY3R">[8]INPUT!#REF!</definedName>
    <definedName name="CY4L" localSheetId="20">[8]INPUT!#REF!</definedName>
    <definedName name="CY4L">[8]INPUT!#REF!</definedName>
    <definedName name="CY4R" localSheetId="20">[8]INPUT!#REF!</definedName>
    <definedName name="CY4R">[8]INPUT!#REF!</definedName>
    <definedName name="CY5L" localSheetId="20">[8]INPUT!#REF!</definedName>
    <definedName name="CY5L">[8]INPUT!#REF!</definedName>
    <definedName name="CY5R" localSheetId="20">[8]INPUT!#REF!</definedName>
    <definedName name="CY5R">[8]INPUT!#REF!</definedName>
    <definedName name="CY6L" localSheetId="20">[8]INPUT!#REF!</definedName>
    <definedName name="CY6L">[8]INPUT!#REF!</definedName>
    <definedName name="CY6R" localSheetId="20">[8]INPUT!#REF!</definedName>
    <definedName name="CY6R">[8]INPUT!#REF!</definedName>
    <definedName name="CY7L" localSheetId="20">[8]INPUT!#REF!</definedName>
    <definedName name="CY7L">[8]INPUT!#REF!</definedName>
    <definedName name="CY7R" localSheetId="20">[8]INPUT!#REF!</definedName>
    <definedName name="CY7R">[8]INPUT!#REF!</definedName>
    <definedName name="CY8L" localSheetId="20">[8]INPUT!#REF!</definedName>
    <definedName name="CY8L">[8]INPUT!#REF!</definedName>
    <definedName name="CY8R" localSheetId="20">[8]INPUT!#REF!</definedName>
    <definedName name="CY8R">[8]INPUT!#REF!</definedName>
    <definedName name="CY9L" localSheetId="20">[8]INPUT!#REF!</definedName>
    <definedName name="CY9L">[8]INPUT!#REF!</definedName>
    <definedName name="CY9R" localSheetId="20">[8]INPUT!#REF!</definedName>
    <definedName name="CY9R">[8]INPUT!#REF!</definedName>
    <definedName name="CYA10L" localSheetId="20">[8]INPUT!#REF!</definedName>
    <definedName name="CYA10L">[8]INPUT!#REF!</definedName>
    <definedName name="CYA10R" localSheetId="20">[8]INPUT!#REF!</definedName>
    <definedName name="CYA10R">[8]INPUT!#REF!</definedName>
    <definedName name="CYA3L" localSheetId="20">[8]INPUT!#REF!</definedName>
    <definedName name="CYA3L">[8]INPUT!#REF!</definedName>
    <definedName name="CYA3R" localSheetId="20">[8]INPUT!#REF!</definedName>
    <definedName name="CYA3R">[8]INPUT!#REF!</definedName>
    <definedName name="CYA4L" localSheetId="20">[8]INPUT!#REF!</definedName>
    <definedName name="CYA4L">[8]INPUT!#REF!</definedName>
    <definedName name="CYA4R" localSheetId="20">[8]INPUT!#REF!</definedName>
    <definedName name="CYA4R">[8]INPUT!#REF!</definedName>
    <definedName name="CYA5L" localSheetId="20">[8]INPUT!#REF!</definedName>
    <definedName name="CYA5L">[8]INPUT!#REF!</definedName>
    <definedName name="CYA5R" localSheetId="20">[8]INPUT!#REF!</definedName>
    <definedName name="CYA5R">[8]INPUT!#REF!</definedName>
    <definedName name="CYA6L" localSheetId="20">[8]INPUT!#REF!</definedName>
    <definedName name="CYA6L">[8]INPUT!#REF!</definedName>
    <definedName name="CYA6R" localSheetId="20">[8]INPUT!#REF!</definedName>
    <definedName name="CYA6R">[8]INPUT!#REF!</definedName>
    <definedName name="CYA7L" localSheetId="20">[8]INPUT!#REF!</definedName>
    <definedName name="CYA7L">[8]INPUT!#REF!</definedName>
    <definedName name="CYA7R" localSheetId="20">[8]INPUT!#REF!</definedName>
    <definedName name="CYA7R">[8]INPUT!#REF!</definedName>
    <definedName name="CYA8L" localSheetId="20">[8]INPUT!#REF!</definedName>
    <definedName name="CYA8L">[8]INPUT!#REF!</definedName>
    <definedName name="CYA8R" localSheetId="20">[8]INPUT!#REF!</definedName>
    <definedName name="CYA8R">[8]INPUT!#REF!</definedName>
    <definedName name="CYA9L" localSheetId="20">[8]INPUT!#REF!</definedName>
    <definedName name="CYA9L">[8]INPUT!#REF!</definedName>
    <definedName name="CYA9R" localSheetId="20">[8]INPUT!#REF!</definedName>
    <definedName name="CYA9R">[8]INPUT!#REF!</definedName>
    <definedName name="CYB10L" localSheetId="20">[8]INPUT!#REF!</definedName>
    <definedName name="CYB10L">[8]INPUT!#REF!</definedName>
    <definedName name="CYB10R" localSheetId="20">[8]INPUT!#REF!</definedName>
    <definedName name="CYB10R">[8]INPUT!#REF!</definedName>
    <definedName name="CYB3L" localSheetId="20">[8]INPUT!#REF!</definedName>
    <definedName name="CYB3L">[8]INPUT!#REF!</definedName>
    <definedName name="CYB3R" localSheetId="20">[8]INPUT!#REF!</definedName>
    <definedName name="CYB3R">[8]INPUT!#REF!</definedName>
    <definedName name="CYB4L" localSheetId="20">[8]INPUT!#REF!</definedName>
    <definedName name="CYB4L">[8]INPUT!#REF!</definedName>
    <definedName name="CYB4R" localSheetId="20">[8]INPUT!#REF!</definedName>
    <definedName name="CYB4R">[8]INPUT!#REF!</definedName>
    <definedName name="CYB5L" localSheetId="20">[8]INPUT!#REF!</definedName>
    <definedName name="CYB5L">[8]INPUT!#REF!</definedName>
    <definedName name="CYB5R" localSheetId="20">[8]INPUT!#REF!</definedName>
    <definedName name="CYB5R">[8]INPUT!#REF!</definedName>
    <definedName name="CYB6L" localSheetId="20">[8]INPUT!#REF!</definedName>
    <definedName name="CYB6L">[8]INPUT!#REF!</definedName>
    <definedName name="CYB6R" localSheetId="20">[8]INPUT!#REF!</definedName>
    <definedName name="CYB6R">[8]INPUT!#REF!</definedName>
    <definedName name="CYB7L" localSheetId="20">[8]INPUT!#REF!</definedName>
    <definedName name="CYB7L">[8]INPUT!#REF!</definedName>
    <definedName name="CYB7R" localSheetId="20">[8]INPUT!#REF!</definedName>
    <definedName name="CYB7R">[8]INPUT!#REF!</definedName>
    <definedName name="CYB8L" localSheetId="20">[8]INPUT!#REF!</definedName>
    <definedName name="CYB8L">[8]INPUT!#REF!</definedName>
    <definedName name="CYB8R" localSheetId="20">[8]INPUT!#REF!</definedName>
    <definedName name="CYB8R">[8]INPUT!#REF!</definedName>
    <definedName name="CYB9L" localSheetId="20">[8]INPUT!#REF!</definedName>
    <definedName name="CYB9L">[8]INPUT!#REF!</definedName>
    <definedName name="CYB9R" localSheetId="20">[8]INPUT!#REF!</definedName>
    <definedName name="CYB9R">[8]INPUT!#REF!</definedName>
    <definedName name="CYC10L" localSheetId="20">[8]INPUT!#REF!</definedName>
    <definedName name="CYC10L">[8]INPUT!#REF!</definedName>
    <definedName name="CYC10R" localSheetId="20">[8]INPUT!#REF!</definedName>
    <definedName name="CYC10R">[8]INPUT!#REF!</definedName>
    <definedName name="CYC3L" localSheetId="20">[8]INPUT!#REF!</definedName>
    <definedName name="CYC3L">[8]INPUT!#REF!</definedName>
    <definedName name="CYC3R" localSheetId="20">[8]INPUT!#REF!</definedName>
    <definedName name="CYC3R">[8]INPUT!#REF!</definedName>
    <definedName name="CYC4L" localSheetId="20">[8]INPUT!#REF!</definedName>
    <definedName name="CYC4L">[8]INPUT!#REF!</definedName>
    <definedName name="CYC4R" localSheetId="20">[8]INPUT!#REF!</definedName>
    <definedName name="CYC4R">[8]INPUT!#REF!</definedName>
    <definedName name="CYC5L" localSheetId="20">[8]INPUT!#REF!</definedName>
    <definedName name="CYC5L">[8]INPUT!#REF!</definedName>
    <definedName name="CYC5R" localSheetId="20">[8]INPUT!#REF!</definedName>
    <definedName name="CYC5R">[8]INPUT!#REF!</definedName>
    <definedName name="CYC6L" localSheetId="20">[8]INPUT!#REF!</definedName>
    <definedName name="CYC6L">[8]INPUT!#REF!</definedName>
    <definedName name="CYC6R" localSheetId="20">[8]INPUT!#REF!</definedName>
    <definedName name="CYC6R">[8]INPUT!#REF!</definedName>
    <definedName name="CYC7L" localSheetId="20">[8]INPUT!#REF!</definedName>
    <definedName name="CYC7L">[8]INPUT!#REF!</definedName>
    <definedName name="CYC7R" localSheetId="20">[8]INPUT!#REF!</definedName>
    <definedName name="CYC7R">[8]INPUT!#REF!</definedName>
    <definedName name="CYC8L" localSheetId="20">[8]INPUT!#REF!</definedName>
    <definedName name="CYC8L">[8]INPUT!#REF!</definedName>
    <definedName name="CYC8R" localSheetId="20">[8]INPUT!#REF!</definedName>
    <definedName name="CYC8R">[8]INPUT!#REF!</definedName>
    <definedName name="CYC9L" localSheetId="20">[8]INPUT!#REF!</definedName>
    <definedName name="CYC9L">[8]INPUT!#REF!</definedName>
    <definedName name="CYC9R" localSheetId="20">[8]INPUT!#REF!</definedName>
    <definedName name="CYC9R">[8]INPUT!#REF!</definedName>
    <definedName name="CYY10L" localSheetId="20">[8]INPUT!#REF!</definedName>
    <definedName name="CYY10L">[8]INPUT!#REF!</definedName>
    <definedName name="CYY10R" localSheetId="20">[8]INPUT!#REF!</definedName>
    <definedName name="CYY10R">[8]INPUT!#REF!</definedName>
    <definedName name="CYY3L" localSheetId="20">[8]INPUT!#REF!</definedName>
    <definedName name="CYY3L">[8]INPUT!#REF!</definedName>
    <definedName name="CYY3R" localSheetId="20">[8]INPUT!#REF!</definedName>
    <definedName name="CYY3R">[8]INPUT!#REF!</definedName>
    <definedName name="CYY4L" localSheetId="20">[8]INPUT!#REF!</definedName>
    <definedName name="CYY4L">[8]INPUT!#REF!</definedName>
    <definedName name="CYY4R" localSheetId="20">[8]INPUT!#REF!</definedName>
    <definedName name="CYY4R">[8]INPUT!#REF!</definedName>
    <definedName name="CYY5L" localSheetId="20">[8]INPUT!#REF!</definedName>
    <definedName name="CYY5L">[8]INPUT!#REF!</definedName>
    <definedName name="CYY5R" localSheetId="20">[8]INPUT!#REF!</definedName>
    <definedName name="CYY5R">[8]INPUT!#REF!</definedName>
    <definedName name="CYY6L" localSheetId="20">[8]INPUT!#REF!</definedName>
    <definedName name="CYY6L">[8]INPUT!#REF!</definedName>
    <definedName name="CYY6R" localSheetId="20">[8]INPUT!#REF!</definedName>
    <definedName name="CYY6R">[8]INPUT!#REF!</definedName>
    <definedName name="CYY7L" localSheetId="20">[8]INPUT!#REF!</definedName>
    <definedName name="CYY7L">[8]INPUT!#REF!</definedName>
    <definedName name="CYY7R" localSheetId="20">[8]INPUT!#REF!</definedName>
    <definedName name="CYY7R">[8]INPUT!#REF!</definedName>
    <definedName name="CYY8L" localSheetId="20">[8]INPUT!#REF!</definedName>
    <definedName name="CYY8L">[8]INPUT!#REF!</definedName>
    <definedName name="CYY8R" localSheetId="20">[8]INPUT!#REF!</definedName>
    <definedName name="CYY8R">[8]INPUT!#REF!</definedName>
    <definedName name="CYY9L" localSheetId="20">[8]INPUT!#REF!</definedName>
    <definedName name="CYY9L">[8]INPUT!#REF!</definedName>
    <definedName name="CYY9R" localSheetId="20">[8]INPUT!#REF!</definedName>
    <definedName name="CYY9R">[8]INPUT!#REF!</definedName>
    <definedName name="D" localSheetId="4">#REF!</definedName>
    <definedName name="D" localSheetId="19">#REF!</definedName>
    <definedName name="D" localSheetId="20">#REF!</definedName>
    <definedName name="D" localSheetId="18">#REF!</definedName>
    <definedName name="D">#REF!</definedName>
    <definedName name="D10L" localSheetId="4">[8]INPUT!#REF!</definedName>
    <definedName name="D10L" localSheetId="19">[8]INPUT!#REF!</definedName>
    <definedName name="D10L" localSheetId="20">[8]INPUT!#REF!</definedName>
    <definedName name="D10L" localSheetId="18">[8]INPUT!#REF!</definedName>
    <definedName name="D10L">[8]INPUT!#REF!</definedName>
    <definedName name="D10R" localSheetId="4">[8]INPUT!#REF!</definedName>
    <definedName name="D10R" localSheetId="20">[8]INPUT!#REF!</definedName>
    <definedName name="D10R" localSheetId="18">[8]INPUT!#REF!</definedName>
    <definedName name="D10R">[8]INPUT!#REF!</definedName>
    <definedName name="D3L" localSheetId="20">[8]INPUT!#REF!</definedName>
    <definedName name="D3L">[8]INPUT!#REF!</definedName>
    <definedName name="D3R" localSheetId="20">[8]INPUT!#REF!</definedName>
    <definedName name="D3R">[8]INPUT!#REF!</definedName>
    <definedName name="D4L" localSheetId="20">[8]INPUT!#REF!</definedName>
    <definedName name="D4L">[8]INPUT!#REF!</definedName>
    <definedName name="D4R" localSheetId="20">[8]INPUT!#REF!</definedName>
    <definedName name="D4R">[8]INPUT!#REF!</definedName>
    <definedName name="D5L" localSheetId="20">[8]INPUT!#REF!</definedName>
    <definedName name="D5L">[8]INPUT!#REF!</definedName>
    <definedName name="D5R" localSheetId="20">[8]INPUT!#REF!</definedName>
    <definedName name="D5R">[8]INPUT!#REF!</definedName>
    <definedName name="D6L" localSheetId="20">[8]INPUT!#REF!</definedName>
    <definedName name="D6L">[8]INPUT!#REF!</definedName>
    <definedName name="D6R" localSheetId="20">[8]INPUT!#REF!</definedName>
    <definedName name="D6R">[8]INPUT!#REF!</definedName>
    <definedName name="D7L" localSheetId="20">[8]INPUT!#REF!</definedName>
    <definedName name="D7L">[8]INPUT!#REF!</definedName>
    <definedName name="D7R" localSheetId="20">[8]INPUT!#REF!</definedName>
    <definedName name="D7R">[8]INPUT!#REF!</definedName>
    <definedName name="D8L" localSheetId="20">[8]INPUT!#REF!</definedName>
    <definedName name="D8L">[8]INPUT!#REF!</definedName>
    <definedName name="D8R" localSheetId="20">[8]INPUT!#REF!</definedName>
    <definedName name="D8R">[8]INPUT!#REF!</definedName>
    <definedName name="D9L" localSheetId="20">[8]INPUT!#REF!</definedName>
    <definedName name="D9L">[8]INPUT!#REF!</definedName>
    <definedName name="D9R" localSheetId="20">[8]INPUT!#REF!</definedName>
    <definedName name="D9R">[8]INPUT!#REF!</definedName>
    <definedName name="DASFDASF" localSheetId="4">#REF!</definedName>
    <definedName name="DASFDASF" localSheetId="19">#REF!</definedName>
    <definedName name="DASFDASF" localSheetId="18">#REF!</definedName>
    <definedName name="DASFDASF">#REF!</definedName>
    <definedName name="_xlnm.Database" localSheetId="19">#REF!</definedName>
    <definedName name="_xlnm.Database" localSheetId="20">#REF!</definedName>
    <definedName name="_xlnm.Database">#REF!</definedName>
    <definedName name="DD">[10]포장공!$AW$111</definedName>
    <definedName name="DDD" localSheetId="4">#REF!</definedName>
    <definedName name="DDD" localSheetId="19">#REF!</definedName>
    <definedName name="DDD" localSheetId="18">#REF!</definedName>
    <definedName name="DDD">#REF!</definedName>
    <definedName name="DDDD" localSheetId="19">#REF!</definedName>
    <definedName name="DDDD">#REF!</definedName>
    <definedName name="DDDDD" localSheetId="19">#REF!</definedName>
    <definedName name="DDDDD">#REF!</definedName>
    <definedName name="dhtn" localSheetId="19">#REF!</definedName>
    <definedName name="dhtn">#REF!</definedName>
    <definedName name="DIA" localSheetId="19">[9]교각1!#REF!</definedName>
    <definedName name="DIA" localSheetId="20">[9]교각1!#REF!</definedName>
    <definedName name="DIA">[9]교각1!#REF!</definedName>
    <definedName name="DIAP10.1L" localSheetId="19">[1]INPUT!#REF!</definedName>
    <definedName name="DIAP10.1L" localSheetId="20">[1]INPUT!#REF!</definedName>
    <definedName name="DIAP10.1L">[1]INPUT!#REF!</definedName>
    <definedName name="DIAP10.1R" localSheetId="19">[1]INPUT!#REF!</definedName>
    <definedName name="DIAP10.1R" localSheetId="20">[1]INPUT!#REF!</definedName>
    <definedName name="DIAP10.1R">[1]INPUT!#REF!</definedName>
    <definedName name="DIAP10L" localSheetId="19">[1]INPUT!#REF!</definedName>
    <definedName name="DIAP10L" localSheetId="20">[1]INPUT!#REF!</definedName>
    <definedName name="DIAP10L">[1]INPUT!#REF!</definedName>
    <definedName name="DIAP10R" localSheetId="20">[1]INPUT!#REF!</definedName>
    <definedName name="DIAP10R">[1]INPUT!#REF!</definedName>
    <definedName name="DIAP3.1L" localSheetId="20">[1]INPUT!#REF!</definedName>
    <definedName name="DIAP3.1L">[1]INPUT!#REF!</definedName>
    <definedName name="DIAP3.1R" localSheetId="20">[1]INPUT!#REF!</definedName>
    <definedName name="DIAP3.1R">[1]INPUT!#REF!</definedName>
    <definedName name="DIAP3L" localSheetId="20">[1]INPUT!#REF!</definedName>
    <definedName name="DIAP3L">[1]INPUT!#REF!</definedName>
    <definedName name="DIAP3R" localSheetId="20">[1]INPUT!#REF!</definedName>
    <definedName name="DIAP3R">[1]INPUT!#REF!</definedName>
    <definedName name="DIAP4.1L" localSheetId="20">[1]INPUT!#REF!</definedName>
    <definedName name="DIAP4.1L">[1]INPUT!#REF!</definedName>
    <definedName name="DIAP4.1R" localSheetId="20">[1]INPUT!#REF!</definedName>
    <definedName name="DIAP4.1R">[1]INPUT!#REF!</definedName>
    <definedName name="DIAP4L" localSheetId="20">[1]INPUT!#REF!</definedName>
    <definedName name="DIAP4L">[1]INPUT!#REF!</definedName>
    <definedName name="DIAP4R" localSheetId="20">[1]INPUT!#REF!</definedName>
    <definedName name="DIAP4R">[1]INPUT!#REF!</definedName>
    <definedName name="DIAP5.1L" localSheetId="20">[1]INPUT!#REF!</definedName>
    <definedName name="DIAP5.1L">[1]INPUT!#REF!</definedName>
    <definedName name="DIAP5.1R" localSheetId="20">[1]INPUT!#REF!</definedName>
    <definedName name="DIAP5.1R">[1]INPUT!#REF!</definedName>
    <definedName name="DIAP5L" localSheetId="20">[1]INPUT!#REF!</definedName>
    <definedName name="DIAP5L">[1]INPUT!#REF!</definedName>
    <definedName name="DIAP5R" localSheetId="20">[1]INPUT!#REF!</definedName>
    <definedName name="DIAP5R">[1]INPUT!#REF!</definedName>
    <definedName name="DIAP6.1L" localSheetId="20">[1]INPUT!#REF!</definedName>
    <definedName name="DIAP6.1L">[1]INPUT!#REF!</definedName>
    <definedName name="DIAP6.1R" localSheetId="20">[1]INPUT!#REF!</definedName>
    <definedName name="DIAP6.1R">[1]INPUT!#REF!</definedName>
    <definedName name="DIAP6L" localSheetId="20">[1]INPUT!#REF!</definedName>
    <definedName name="DIAP6L">[1]INPUT!#REF!</definedName>
    <definedName name="DIAP6R" localSheetId="20">[1]INPUT!#REF!</definedName>
    <definedName name="DIAP6R">[1]INPUT!#REF!</definedName>
    <definedName name="DIAP7.1L" localSheetId="20">[1]INPUT!#REF!</definedName>
    <definedName name="DIAP7.1L">[1]INPUT!#REF!</definedName>
    <definedName name="DIAP7.1R" localSheetId="20">[1]INPUT!#REF!</definedName>
    <definedName name="DIAP7.1R">[1]INPUT!#REF!</definedName>
    <definedName name="DIAP7L" localSheetId="20">[1]INPUT!#REF!</definedName>
    <definedName name="DIAP7L">[1]INPUT!#REF!</definedName>
    <definedName name="DIAP7R" localSheetId="20">[1]INPUT!#REF!</definedName>
    <definedName name="DIAP7R">[1]INPUT!#REF!</definedName>
    <definedName name="DIAP8.1L" localSheetId="20">[1]INPUT!#REF!</definedName>
    <definedName name="DIAP8.1L">[1]INPUT!#REF!</definedName>
    <definedName name="DIAP8.1R" localSheetId="20">[1]INPUT!#REF!</definedName>
    <definedName name="DIAP8.1R">[1]INPUT!#REF!</definedName>
    <definedName name="DIAP8L" localSheetId="20">[1]INPUT!#REF!</definedName>
    <definedName name="DIAP8L">[1]INPUT!#REF!</definedName>
    <definedName name="DIAP8R" localSheetId="20">[1]INPUT!#REF!</definedName>
    <definedName name="DIAP8R">[1]INPUT!#REF!</definedName>
    <definedName name="DIAP9.1L" localSheetId="20">[1]INPUT!#REF!</definedName>
    <definedName name="DIAP9.1L">[1]INPUT!#REF!</definedName>
    <definedName name="DIAP9.1R" localSheetId="20">[1]INPUT!#REF!</definedName>
    <definedName name="DIAP9.1R">[1]INPUT!#REF!</definedName>
    <definedName name="DIAP9L" localSheetId="20">[1]INPUT!#REF!</definedName>
    <definedName name="DIAP9L">[1]INPUT!#REF!</definedName>
    <definedName name="DIAP9R" localSheetId="20">[1]INPUT!#REF!</definedName>
    <definedName name="DIAP9R">[1]INPUT!#REF!</definedName>
    <definedName name="DKDK" localSheetId="19">#REF!</definedName>
    <definedName name="DKDK">#REF!</definedName>
    <definedName name="DS" localSheetId="19">#REF!</definedName>
    <definedName name="DS">#REF!</definedName>
    <definedName name="DX10L" localSheetId="19">[8]INPUT!#REF!</definedName>
    <definedName name="DX10L" localSheetId="20">[8]INPUT!#REF!</definedName>
    <definedName name="DX10L">[8]INPUT!#REF!</definedName>
    <definedName name="DX10R" localSheetId="19">[8]INPUT!#REF!</definedName>
    <definedName name="DX10R" localSheetId="20">[8]INPUT!#REF!</definedName>
    <definedName name="DX10R">[8]INPUT!#REF!</definedName>
    <definedName name="DX3L" localSheetId="19">[8]INPUT!#REF!</definedName>
    <definedName name="DX3L" localSheetId="20">[8]INPUT!#REF!</definedName>
    <definedName name="DX3L">[8]INPUT!#REF!</definedName>
    <definedName name="DX3R" localSheetId="19">[8]INPUT!#REF!</definedName>
    <definedName name="DX3R" localSheetId="20">[8]INPUT!#REF!</definedName>
    <definedName name="DX3R">[8]INPUT!#REF!</definedName>
    <definedName name="DX4L" localSheetId="20">[8]INPUT!#REF!</definedName>
    <definedName name="DX4L">[8]INPUT!#REF!</definedName>
    <definedName name="DX4R" localSheetId="20">[8]INPUT!#REF!</definedName>
    <definedName name="DX4R">[8]INPUT!#REF!</definedName>
    <definedName name="DX5L" localSheetId="20">[8]INPUT!#REF!</definedName>
    <definedName name="DX5L">[8]INPUT!#REF!</definedName>
    <definedName name="DX5R" localSheetId="20">[8]INPUT!#REF!</definedName>
    <definedName name="DX5R">[8]INPUT!#REF!</definedName>
    <definedName name="DX6L" localSheetId="20">[8]INPUT!#REF!</definedName>
    <definedName name="DX6L">[8]INPUT!#REF!</definedName>
    <definedName name="DX6R" localSheetId="20">[8]INPUT!#REF!</definedName>
    <definedName name="DX6R">[8]INPUT!#REF!</definedName>
    <definedName name="DX7L" localSheetId="20">[8]INPUT!#REF!</definedName>
    <definedName name="DX7L">[8]INPUT!#REF!</definedName>
    <definedName name="DX7R" localSheetId="20">[8]INPUT!#REF!</definedName>
    <definedName name="DX7R">[8]INPUT!#REF!</definedName>
    <definedName name="DX8L" localSheetId="20">[8]INPUT!#REF!</definedName>
    <definedName name="DX8L">[8]INPUT!#REF!</definedName>
    <definedName name="DX8R" localSheetId="20">[8]INPUT!#REF!</definedName>
    <definedName name="DX8R">[8]INPUT!#REF!</definedName>
    <definedName name="DX9L" localSheetId="20">[8]INPUT!#REF!</definedName>
    <definedName name="DX9L">[8]INPUT!#REF!</definedName>
    <definedName name="DX9R" localSheetId="20">[8]INPUT!#REF!</definedName>
    <definedName name="DX9R">[8]INPUT!#REF!</definedName>
    <definedName name="DY10L" localSheetId="20">[8]INPUT!#REF!</definedName>
    <definedName name="DY10L">[8]INPUT!#REF!</definedName>
    <definedName name="DY10R" localSheetId="20">[8]INPUT!#REF!</definedName>
    <definedName name="DY10R">[8]INPUT!#REF!</definedName>
    <definedName name="DY3L" localSheetId="20">[8]INPUT!#REF!</definedName>
    <definedName name="DY3L">[8]INPUT!#REF!</definedName>
    <definedName name="DY3R" localSheetId="20">[8]INPUT!#REF!</definedName>
    <definedName name="DY3R">[8]INPUT!#REF!</definedName>
    <definedName name="DY4L" localSheetId="20">[8]INPUT!#REF!</definedName>
    <definedName name="DY4L">[8]INPUT!#REF!</definedName>
    <definedName name="DY4R" localSheetId="20">[8]INPUT!#REF!</definedName>
    <definedName name="DY4R">[8]INPUT!#REF!</definedName>
    <definedName name="DY5L" localSheetId="20">[8]INPUT!#REF!</definedName>
    <definedName name="DY5L">[8]INPUT!#REF!</definedName>
    <definedName name="DY5R" localSheetId="20">[8]INPUT!#REF!</definedName>
    <definedName name="DY5R">[8]INPUT!#REF!</definedName>
    <definedName name="DY6L" localSheetId="20">[8]INPUT!#REF!</definedName>
    <definedName name="DY6L">[8]INPUT!#REF!</definedName>
    <definedName name="DY6R" localSheetId="20">[8]INPUT!#REF!</definedName>
    <definedName name="DY6R">[8]INPUT!#REF!</definedName>
    <definedName name="DY7L" localSheetId="20">[8]INPUT!#REF!</definedName>
    <definedName name="DY7L">[8]INPUT!#REF!</definedName>
    <definedName name="DY7R" localSheetId="20">[8]INPUT!#REF!</definedName>
    <definedName name="DY7R">[8]INPUT!#REF!</definedName>
    <definedName name="DY8L" localSheetId="20">[8]INPUT!#REF!</definedName>
    <definedName name="DY8L">[8]INPUT!#REF!</definedName>
    <definedName name="DY8R" localSheetId="20">[8]INPUT!#REF!</definedName>
    <definedName name="DY8R">[8]INPUT!#REF!</definedName>
    <definedName name="DY9L" localSheetId="20">[8]INPUT!#REF!</definedName>
    <definedName name="DY9L">[8]INPUT!#REF!</definedName>
    <definedName name="DY9R" localSheetId="20">[8]INPUT!#REF!</definedName>
    <definedName name="DY9R">[8]INPUT!#REF!</definedName>
    <definedName name="e">[11]흄관기초!#REF!</definedName>
    <definedName name="EL" localSheetId="4">#REF!</definedName>
    <definedName name="EL" localSheetId="19">#REF!</definedName>
    <definedName name="EL" localSheetId="20">#REF!</definedName>
    <definedName name="EL" localSheetId="18">#REF!</definedName>
    <definedName name="EL">#REF!</definedName>
    <definedName name="EL1A1P" localSheetId="19">#REF!</definedName>
    <definedName name="EL1A1P" localSheetId="20">#REF!</definedName>
    <definedName name="EL1A1P">#REF!</definedName>
    <definedName name="el1a1t" localSheetId="19">#REF!</definedName>
    <definedName name="el1a1t" localSheetId="20">#REF!</definedName>
    <definedName name="el1a1t">#REF!</definedName>
    <definedName name="el1a2p" localSheetId="19">#REF!</definedName>
    <definedName name="el1a2p" localSheetId="20">#REF!</definedName>
    <definedName name="el1a2p">#REF!</definedName>
    <definedName name="el1a2t" localSheetId="19">#REF!</definedName>
    <definedName name="el1a2t" localSheetId="20">#REF!</definedName>
    <definedName name="el1a2t">#REF!</definedName>
    <definedName name="EL2A1P" localSheetId="19">#REF!</definedName>
    <definedName name="EL2A1P" localSheetId="20">#REF!</definedName>
    <definedName name="EL2A1P">#REF!</definedName>
    <definedName name="el2a1t" localSheetId="19">#REF!</definedName>
    <definedName name="el2a1t" localSheetId="20">#REF!</definedName>
    <definedName name="el2a1t">#REF!</definedName>
    <definedName name="el2a2p" localSheetId="19">#REF!</definedName>
    <definedName name="el2a2p" localSheetId="20">#REF!</definedName>
    <definedName name="el2a2p">#REF!</definedName>
    <definedName name="el2a2t" localSheetId="19">#REF!</definedName>
    <definedName name="el2a2t" localSheetId="20">#REF!</definedName>
    <definedName name="el2a2t">#REF!</definedName>
    <definedName name="EL3A1P" localSheetId="19">#REF!</definedName>
    <definedName name="EL3A1P" localSheetId="20">#REF!</definedName>
    <definedName name="EL3A1P">#REF!</definedName>
    <definedName name="el3a1t" localSheetId="19">#REF!</definedName>
    <definedName name="el3a1t" localSheetId="20">#REF!</definedName>
    <definedName name="el3a1t">#REF!</definedName>
    <definedName name="el3a2p" localSheetId="19">#REF!</definedName>
    <definedName name="el3a2p" localSheetId="20">#REF!</definedName>
    <definedName name="el3a2p">#REF!</definedName>
    <definedName name="el3a2t" localSheetId="19">#REF!</definedName>
    <definedName name="el3a2t" localSheetId="20">#REF!</definedName>
    <definedName name="el3a2t">#REF!</definedName>
    <definedName name="ErrName709037899" localSheetId="19">#REF!</definedName>
    <definedName name="ErrName709037899">#REF!</definedName>
    <definedName name="F" localSheetId="19">#REF!</definedName>
    <definedName name="F">#REF!</definedName>
    <definedName name="F10LX" localSheetId="19">[1]INPUT!#REF!</definedName>
    <definedName name="F10LX" localSheetId="20">[1]INPUT!#REF!</definedName>
    <definedName name="F10LX">[1]INPUT!#REF!</definedName>
    <definedName name="F10LY" localSheetId="19">[1]INPUT!#REF!</definedName>
    <definedName name="F10LY" localSheetId="20">[1]INPUT!#REF!</definedName>
    <definedName name="F10LY">[1]INPUT!#REF!</definedName>
    <definedName name="F10RX" localSheetId="19">[1]INPUT!#REF!</definedName>
    <definedName name="F10RX" localSheetId="20">[1]INPUT!#REF!</definedName>
    <definedName name="F10RX">[1]INPUT!#REF!</definedName>
    <definedName name="F10RY" localSheetId="19">[1]INPUT!#REF!</definedName>
    <definedName name="F10RY" localSheetId="20">[1]INPUT!#REF!</definedName>
    <definedName name="F10RY">[1]INPUT!#REF!</definedName>
    <definedName name="F1F" localSheetId="20">[9]교각1!#REF!</definedName>
    <definedName name="F1F">[9]교각1!#REF!</definedName>
    <definedName name="F2F" localSheetId="20">[9]교각1!#REF!</definedName>
    <definedName name="F2F">[9]교각1!#REF!</definedName>
    <definedName name="F3F" localSheetId="20">[9]교각1!#REF!</definedName>
    <definedName name="F3F">[9]교각1!#REF!</definedName>
    <definedName name="F3LX" localSheetId="20">[1]INPUT!#REF!</definedName>
    <definedName name="F3LX">[1]INPUT!#REF!</definedName>
    <definedName name="F3LY" localSheetId="20">[1]INPUT!#REF!</definedName>
    <definedName name="F3LY">[1]INPUT!#REF!</definedName>
    <definedName name="F3RX" localSheetId="20">[1]INPUT!#REF!</definedName>
    <definedName name="F3RX">[1]INPUT!#REF!</definedName>
    <definedName name="F3RY" localSheetId="20">[1]INPUT!#REF!</definedName>
    <definedName name="F3RY">[1]INPUT!#REF!</definedName>
    <definedName name="F4LX" localSheetId="20">[1]INPUT!#REF!</definedName>
    <definedName name="F4LX">[1]INPUT!#REF!</definedName>
    <definedName name="F4LY" localSheetId="20">[1]INPUT!#REF!</definedName>
    <definedName name="F4LY">[1]INPUT!#REF!</definedName>
    <definedName name="F4RX" localSheetId="20">[1]INPUT!#REF!</definedName>
    <definedName name="F4RX">[1]INPUT!#REF!</definedName>
    <definedName name="F4RY" localSheetId="20">[1]INPUT!#REF!</definedName>
    <definedName name="F4RY">[1]INPUT!#REF!</definedName>
    <definedName name="F5LX" localSheetId="20">[1]INPUT!#REF!</definedName>
    <definedName name="F5LX">[1]INPUT!#REF!</definedName>
    <definedName name="F5LY" localSheetId="20">[1]INPUT!#REF!</definedName>
    <definedName name="F5LY">[1]INPUT!#REF!</definedName>
    <definedName name="F5RX" localSheetId="20">[1]INPUT!#REF!</definedName>
    <definedName name="F5RX">[1]INPUT!#REF!</definedName>
    <definedName name="F5RY" localSheetId="20">[1]INPUT!#REF!</definedName>
    <definedName name="F5RY">[1]INPUT!#REF!</definedName>
    <definedName name="F6LX" localSheetId="20">[1]INPUT!#REF!</definedName>
    <definedName name="F6LX">[1]INPUT!#REF!</definedName>
    <definedName name="F6LY" localSheetId="20">[1]INPUT!#REF!</definedName>
    <definedName name="F6LY">[1]INPUT!#REF!</definedName>
    <definedName name="F6RX" localSheetId="20">[1]INPUT!#REF!</definedName>
    <definedName name="F6RX">[1]INPUT!#REF!</definedName>
    <definedName name="F6RY" localSheetId="20">[1]INPUT!#REF!</definedName>
    <definedName name="F6RY">[1]INPUT!#REF!</definedName>
    <definedName name="F7LX" localSheetId="20">[1]INPUT!#REF!</definedName>
    <definedName name="F7LX">[1]INPUT!#REF!</definedName>
    <definedName name="F7LY" localSheetId="20">[1]INPUT!#REF!</definedName>
    <definedName name="F7LY">[1]INPUT!#REF!</definedName>
    <definedName name="F7RX" localSheetId="20">[1]INPUT!#REF!</definedName>
    <definedName name="F7RX">[1]INPUT!#REF!</definedName>
    <definedName name="F7RY" localSheetId="20">[1]INPUT!#REF!</definedName>
    <definedName name="F7RY">[1]INPUT!#REF!</definedName>
    <definedName name="F8LX" localSheetId="20">[1]INPUT!#REF!</definedName>
    <definedName name="F8LX">[1]INPUT!#REF!</definedName>
    <definedName name="F8LY" localSheetId="20">[1]INPUT!#REF!</definedName>
    <definedName name="F8LY">[1]INPUT!#REF!</definedName>
    <definedName name="F8RX" localSheetId="20">[1]INPUT!#REF!</definedName>
    <definedName name="F8RX">[1]INPUT!#REF!</definedName>
    <definedName name="F8RY" localSheetId="20">[1]INPUT!#REF!</definedName>
    <definedName name="F8RY">[1]INPUT!#REF!</definedName>
    <definedName name="F9LX" localSheetId="20">[1]INPUT!#REF!</definedName>
    <definedName name="F9LX">[1]INPUT!#REF!</definedName>
    <definedName name="F9LY" localSheetId="20">[1]INPUT!#REF!</definedName>
    <definedName name="F9LY">[1]INPUT!#REF!</definedName>
    <definedName name="F9RX" localSheetId="20">[1]INPUT!#REF!</definedName>
    <definedName name="F9RX">[1]INPUT!#REF!</definedName>
    <definedName name="F9RY" localSheetId="20">[1]INPUT!#REF!</definedName>
    <definedName name="F9RY">[1]INPUT!#REF!</definedName>
    <definedName name="FE10L" localSheetId="20">[8]INPUT!#REF!</definedName>
    <definedName name="FE10L">[8]INPUT!#REF!</definedName>
    <definedName name="FE10R" localSheetId="20">[8]INPUT!#REF!</definedName>
    <definedName name="FE10R">[8]INPUT!#REF!</definedName>
    <definedName name="FE3L" localSheetId="20">[8]INPUT!#REF!</definedName>
    <definedName name="FE3L">[8]INPUT!#REF!</definedName>
    <definedName name="FE3R" localSheetId="20">[8]INPUT!#REF!</definedName>
    <definedName name="FE3R">[8]INPUT!#REF!</definedName>
    <definedName name="FE4L" localSheetId="20">[8]INPUT!#REF!</definedName>
    <definedName name="FE4L">[8]INPUT!#REF!</definedName>
    <definedName name="FE4R" localSheetId="20">[8]INPUT!#REF!</definedName>
    <definedName name="FE4R">[8]INPUT!#REF!</definedName>
    <definedName name="FE5L" localSheetId="20">[8]INPUT!#REF!</definedName>
    <definedName name="FE5L">[8]INPUT!#REF!</definedName>
    <definedName name="FE5R" localSheetId="20">[8]INPUT!#REF!</definedName>
    <definedName name="FE5R">[8]INPUT!#REF!</definedName>
    <definedName name="FE6L" localSheetId="20">[8]INPUT!#REF!</definedName>
    <definedName name="FE6L">[8]INPUT!#REF!</definedName>
    <definedName name="FE6R" localSheetId="20">[8]INPUT!#REF!</definedName>
    <definedName name="FE6R">[8]INPUT!#REF!</definedName>
    <definedName name="FE7L" localSheetId="20">[8]INPUT!#REF!</definedName>
    <definedName name="FE7L">[8]INPUT!#REF!</definedName>
    <definedName name="FE7R" localSheetId="20">[8]INPUT!#REF!</definedName>
    <definedName name="FE7R">[8]INPUT!#REF!</definedName>
    <definedName name="FE8L" localSheetId="20">[8]INPUT!#REF!</definedName>
    <definedName name="FE8L">[8]INPUT!#REF!</definedName>
    <definedName name="FE8R" localSheetId="20">[8]INPUT!#REF!</definedName>
    <definedName name="FE8R">[8]INPUT!#REF!</definedName>
    <definedName name="FE9L" localSheetId="20">[8]INPUT!#REF!</definedName>
    <definedName name="FE9L">[8]INPUT!#REF!</definedName>
    <definedName name="FE9R" localSheetId="20">[8]INPUT!#REF!</definedName>
    <definedName name="FE9R">[8]INPUT!#REF!</definedName>
    <definedName name="FF">[10]배수공!$AH$11</definedName>
    <definedName name="FFF" localSheetId="4">#REF!</definedName>
    <definedName name="FFF" localSheetId="19">#REF!</definedName>
    <definedName name="FFF" localSheetId="18">#REF!</definedName>
    <definedName name="FFF">#REF!</definedName>
    <definedName name="FFFF" localSheetId="19">#REF!</definedName>
    <definedName name="FFFF">#REF!</definedName>
    <definedName name="FH10L" localSheetId="19">[1]INPUT!#REF!</definedName>
    <definedName name="FH10L" localSheetId="20">[1]INPUT!#REF!</definedName>
    <definedName name="FH10L">[1]INPUT!#REF!</definedName>
    <definedName name="FH10R" localSheetId="19">[1]INPUT!#REF!</definedName>
    <definedName name="FH10R" localSheetId="20">[1]INPUT!#REF!</definedName>
    <definedName name="FH10R">[1]INPUT!#REF!</definedName>
    <definedName name="FH3L" localSheetId="19">[1]INPUT!#REF!</definedName>
    <definedName name="FH3L" localSheetId="20">[1]INPUT!#REF!</definedName>
    <definedName name="FH3L">[1]INPUT!#REF!</definedName>
    <definedName name="FH3R" localSheetId="19">[1]INPUT!#REF!</definedName>
    <definedName name="FH3R" localSheetId="20">[1]INPUT!#REF!</definedName>
    <definedName name="FH3R">[1]INPUT!#REF!</definedName>
    <definedName name="FH4L" localSheetId="20">[1]INPUT!#REF!</definedName>
    <definedName name="FH4L">[1]INPUT!#REF!</definedName>
    <definedName name="FH4R" localSheetId="20">[1]INPUT!#REF!</definedName>
    <definedName name="FH4R">[1]INPUT!#REF!</definedName>
    <definedName name="FH5L" localSheetId="20">[1]INPUT!#REF!</definedName>
    <definedName name="FH5L">[1]INPUT!#REF!</definedName>
    <definedName name="FH5R" localSheetId="20">[1]INPUT!#REF!</definedName>
    <definedName name="FH5R">[1]INPUT!#REF!</definedName>
    <definedName name="FH6L" localSheetId="20">[1]INPUT!#REF!</definedName>
    <definedName name="FH6L">[1]INPUT!#REF!</definedName>
    <definedName name="FH6R" localSheetId="20">[1]INPUT!#REF!</definedName>
    <definedName name="FH6R">[1]INPUT!#REF!</definedName>
    <definedName name="FH7L" localSheetId="20">[1]INPUT!#REF!</definedName>
    <definedName name="FH7L">[1]INPUT!#REF!</definedName>
    <definedName name="FH7R" localSheetId="20">[1]INPUT!#REF!</definedName>
    <definedName name="FH7R">[1]INPUT!#REF!</definedName>
    <definedName name="FH8L" localSheetId="20">[1]INPUT!#REF!</definedName>
    <definedName name="FH8L">[1]INPUT!#REF!</definedName>
    <definedName name="FH8R" localSheetId="20">[1]INPUT!#REF!</definedName>
    <definedName name="FH8R">[1]INPUT!#REF!</definedName>
    <definedName name="FH9L" localSheetId="20">[1]INPUT!#REF!</definedName>
    <definedName name="FH9L">[1]INPUT!#REF!</definedName>
    <definedName name="FH9R" localSheetId="20">[1]INPUT!#REF!</definedName>
    <definedName name="FH9R">[1]INPUT!#REF!</definedName>
    <definedName name="FN" localSheetId="20">[9]교각1!#REF!</definedName>
    <definedName name="FN">[9]교각1!#REF!</definedName>
    <definedName name="FT10TL" localSheetId="20">[8]INPUT!#REF!</definedName>
    <definedName name="FT10TL">[8]INPUT!#REF!</definedName>
    <definedName name="FT10TR" localSheetId="20">[8]INPUT!#REF!</definedName>
    <definedName name="FT10TR">[8]INPUT!#REF!</definedName>
    <definedName name="FT1TL">[8]INPUT!$A$13</definedName>
    <definedName name="FT1TR">[8]INPUT!$A$15</definedName>
    <definedName name="FT2TL">[8]INPUT!$A$43</definedName>
    <definedName name="FT2TR">[8]INPUT!$A$45</definedName>
    <definedName name="FT3TL" localSheetId="20">[8]INPUT!#REF!</definedName>
    <definedName name="FT3TL">[8]INPUT!#REF!</definedName>
    <definedName name="FT3TR" localSheetId="20">[8]INPUT!#REF!</definedName>
    <definedName name="FT3TR">[8]INPUT!#REF!</definedName>
    <definedName name="FT4TL" localSheetId="20">[8]INPUT!#REF!</definedName>
    <definedName name="FT4TL">[8]INPUT!#REF!</definedName>
    <definedName name="FT4TR" localSheetId="20">[8]INPUT!#REF!</definedName>
    <definedName name="FT4TR">[8]INPUT!#REF!</definedName>
    <definedName name="FT5TL" localSheetId="20">[8]INPUT!#REF!</definedName>
    <definedName name="FT5TL">[8]INPUT!#REF!</definedName>
    <definedName name="FT5TR" localSheetId="20">[8]INPUT!#REF!</definedName>
    <definedName name="FT5TR">[8]INPUT!#REF!</definedName>
    <definedName name="FT6TL" localSheetId="20">[8]INPUT!#REF!</definedName>
    <definedName name="FT6TL">[8]INPUT!#REF!</definedName>
    <definedName name="FT6TR" localSheetId="20">[8]INPUT!#REF!</definedName>
    <definedName name="FT6TR">[8]INPUT!#REF!</definedName>
    <definedName name="FT7TL" localSheetId="20">[8]INPUT!#REF!</definedName>
    <definedName name="FT7TL">[8]INPUT!#REF!</definedName>
    <definedName name="FT7TR" localSheetId="20">[8]INPUT!#REF!</definedName>
    <definedName name="FT7TR">[8]INPUT!#REF!</definedName>
    <definedName name="FT8TL" localSheetId="20">[8]INPUT!#REF!</definedName>
    <definedName name="FT8TL">[8]INPUT!#REF!</definedName>
    <definedName name="FT8TR" localSheetId="20">[8]INPUT!#REF!</definedName>
    <definedName name="FT8TR">[8]INPUT!#REF!</definedName>
    <definedName name="FT9TL" localSheetId="20">[8]INPUT!#REF!</definedName>
    <definedName name="FT9TL">[8]INPUT!#REF!</definedName>
    <definedName name="FT9TR" localSheetId="20">[8]INPUT!#REF!</definedName>
    <definedName name="FT9TR">[8]INPUT!#REF!</definedName>
    <definedName name="FTE10L" localSheetId="20">[8]INPUT!#REF!</definedName>
    <definedName name="FTE10L">[8]INPUT!#REF!</definedName>
    <definedName name="FTE10R" localSheetId="20">[8]INPUT!#REF!</definedName>
    <definedName name="FTE10R">[8]INPUT!#REF!</definedName>
    <definedName name="FTE3L" localSheetId="20">[8]INPUT!#REF!</definedName>
    <definedName name="FTE3L">[8]INPUT!#REF!</definedName>
    <definedName name="FTE3R" localSheetId="20">[8]INPUT!#REF!</definedName>
    <definedName name="FTE3R">[8]INPUT!#REF!</definedName>
    <definedName name="FTE4L" localSheetId="20">[8]INPUT!#REF!</definedName>
    <definedName name="FTE4L">[8]INPUT!#REF!</definedName>
    <definedName name="FTE4R" localSheetId="20">[8]INPUT!#REF!</definedName>
    <definedName name="FTE4R">[8]INPUT!#REF!</definedName>
    <definedName name="FTE5L" localSheetId="20">[8]INPUT!#REF!</definedName>
    <definedName name="FTE5L">[8]INPUT!#REF!</definedName>
    <definedName name="FTE5R" localSheetId="20">[8]INPUT!#REF!</definedName>
    <definedName name="FTE5R">[8]INPUT!#REF!</definedName>
    <definedName name="FTE6L" localSheetId="20">[8]INPUT!#REF!</definedName>
    <definedName name="FTE6L">[8]INPUT!#REF!</definedName>
    <definedName name="FTE6R" localSheetId="20">[8]INPUT!#REF!</definedName>
    <definedName name="FTE6R">[8]INPUT!#REF!</definedName>
    <definedName name="FTE7L" localSheetId="20">[8]INPUT!#REF!</definedName>
    <definedName name="FTE7L">[8]INPUT!#REF!</definedName>
    <definedName name="FTE7R" localSheetId="20">[8]INPUT!#REF!</definedName>
    <definedName name="FTE7R">[8]INPUT!#REF!</definedName>
    <definedName name="FTE8L" localSheetId="20">[8]INPUT!#REF!</definedName>
    <definedName name="FTE8L">[8]INPUT!#REF!</definedName>
    <definedName name="FTE8R" localSheetId="20">[8]INPUT!#REF!</definedName>
    <definedName name="FTE8R">[8]INPUT!#REF!</definedName>
    <definedName name="FTE9L" localSheetId="20">[8]INPUT!#REF!</definedName>
    <definedName name="FTE9L">[8]INPUT!#REF!</definedName>
    <definedName name="FTE9R" localSheetId="20">[8]INPUT!#REF!</definedName>
    <definedName name="FTE9R">[8]INPUT!#REF!</definedName>
    <definedName name="FTG10L" localSheetId="20">[8]INPUT!#REF!</definedName>
    <definedName name="FTG10L">[8]INPUT!#REF!</definedName>
    <definedName name="FTG10R" localSheetId="20">[8]INPUT!#REF!</definedName>
    <definedName name="FTG10R">[8]INPUT!#REF!</definedName>
    <definedName name="FTG3L" localSheetId="20">[8]INPUT!#REF!</definedName>
    <definedName name="FTG3L">[8]INPUT!#REF!</definedName>
    <definedName name="FTG3R" localSheetId="20">[8]INPUT!#REF!</definedName>
    <definedName name="FTG3R">[8]INPUT!#REF!</definedName>
    <definedName name="FTG4L" localSheetId="20">[8]INPUT!#REF!</definedName>
    <definedName name="FTG4L">[8]INPUT!#REF!</definedName>
    <definedName name="FTG4R" localSheetId="20">[8]INPUT!#REF!</definedName>
    <definedName name="FTG4R">[8]INPUT!#REF!</definedName>
    <definedName name="FTG5L" localSheetId="20">[8]INPUT!#REF!</definedName>
    <definedName name="FTG5L">[8]INPUT!#REF!</definedName>
    <definedName name="FTG5R" localSheetId="20">[8]INPUT!#REF!</definedName>
    <definedName name="FTG5R">[8]INPUT!#REF!</definedName>
    <definedName name="FTG6L" localSheetId="20">[8]INPUT!#REF!</definedName>
    <definedName name="FTG6L">[8]INPUT!#REF!</definedName>
    <definedName name="FTG6R" localSheetId="20">[8]INPUT!#REF!</definedName>
    <definedName name="FTG6R">[8]INPUT!#REF!</definedName>
    <definedName name="FTG7L" localSheetId="20">[8]INPUT!#REF!</definedName>
    <definedName name="FTG7L">[8]INPUT!#REF!</definedName>
    <definedName name="FTG7R" localSheetId="20">[8]INPUT!#REF!</definedName>
    <definedName name="FTG7R">[8]INPUT!#REF!</definedName>
    <definedName name="FTG8L" localSheetId="20">[8]INPUT!#REF!</definedName>
    <definedName name="FTG8L">[8]INPUT!#REF!</definedName>
    <definedName name="FTG8R" localSheetId="20">[8]INPUT!#REF!</definedName>
    <definedName name="FTG8R">[8]INPUT!#REF!</definedName>
    <definedName name="FTG9L" localSheetId="20">[8]INPUT!#REF!</definedName>
    <definedName name="FTG9L">[8]INPUT!#REF!</definedName>
    <definedName name="FTG9R" localSheetId="20">[8]INPUT!#REF!</definedName>
    <definedName name="FTG9R">[8]INPUT!#REF!</definedName>
    <definedName name="FTS10L" localSheetId="20">[8]INPUT!#REF!</definedName>
    <definedName name="FTS10L">[8]INPUT!#REF!</definedName>
    <definedName name="FTS10R" localSheetId="20">[8]INPUT!#REF!</definedName>
    <definedName name="FTS10R">[8]INPUT!#REF!</definedName>
    <definedName name="FTS3L" localSheetId="20">[8]INPUT!#REF!</definedName>
    <definedName name="FTS3L">[8]INPUT!#REF!</definedName>
    <definedName name="FTS3R" localSheetId="20">[8]INPUT!#REF!</definedName>
    <definedName name="FTS3R">[8]INPUT!#REF!</definedName>
    <definedName name="FTS4L" localSheetId="20">[8]INPUT!#REF!</definedName>
    <definedName name="FTS4L">[8]INPUT!#REF!</definedName>
    <definedName name="FTS4R" localSheetId="20">[8]INPUT!#REF!</definedName>
    <definedName name="FTS4R">[8]INPUT!#REF!</definedName>
    <definedName name="FTS5L" localSheetId="20">[8]INPUT!#REF!</definedName>
    <definedName name="FTS5L">[8]INPUT!#REF!</definedName>
    <definedName name="FTS5R" localSheetId="20">[8]INPUT!#REF!</definedName>
    <definedName name="FTS5R">[8]INPUT!#REF!</definedName>
    <definedName name="FTS6L" localSheetId="20">[8]INPUT!#REF!</definedName>
    <definedName name="FTS6L">[8]INPUT!#REF!</definedName>
    <definedName name="FTS6R" localSheetId="20">[8]INPUT!#REF!</definedName>
    <definedName name="FTS6R">[8]INPUT!#REF!</definedName>
    <definedName name="FTS7L" localSheetId="20">[8]INPUT!#REF!</definedName>
    <definedName name="FTS7L">[8]INPUT!#REF!</definedName>
    <definedName name="FTS7R" localSheetId="20">[8]INPUT!#REF!</definedName>
    <definedName name="FTS7R">[8]INPUT!#REF!</definedName>
    <definedName name="FTS8L" localSheetId="20">[8]INPUT!#REF!</definedName>
    <definedName name="FTS8L">[8]INPUT!#REF!</definedName>
    <definedName name="FTS8R" localSheetId="20">[8]INPUT!#REF!</definedName>
    <definedName name="FTS8R">[8]INPUT!#REF!</definedName>
    <definedName name="FTS9L" localSheetId="20">[8]INPUT!#REF!</definedName>
    <definedName name="FTS9L">[8]INPUT!#REF!</definedName>
    <definedName name="FTS9R" localSheetId="20">[8]INPUT!#REF!</definedName>
    <definedName name="FTS9R">[8]INPUT!#REF!</definedName>
    <definedName name="FTW10L" localSheetId="20">[8]INPUT!#REF!</definedName>
    <definedName name="FTW10L">[8]INPUT!#REF!</definedName>
    <definedName name="FTW10R" localSheetId="20">[8]INPUT!#REF!</definedName>
    <definedName name="FTW10R">[8]INPUT!#REF!</definedName>
    <definedName name="FTW3L" localSheetId="20">[8]INPUT!#REF!</definedName>
    <definedName name="FTW3L">[8]INPUT!#REF!</definedName>
    <definedName name="FTW3R" localSheetId="20">[8]INPUT!#REF!</definedName>
    <definedName name="FTW3R">[8]INPUT!#REF!</definedName>
    <definedName name="FTW4L" localSheetId="20">[8]INPUT!#REF!</definedName>
    <definedName name="FTW4L">[8]INPUT!#REF!</definedName>
    <definedName name="FTW4R" localSheetId="20">[8]INPUT!#REF!</definedName>
    <definedName name="FTW4R">[8]INPUT!#REF!</definedName>
    <definedName name="FTW5L" localSheetId="20">[8]INPUT!#REF!</definedName>
    <definedName name="FTW5L">[8]INPUT!#REF!</definedName>
    <definedName name="FTW5R" localSheetId="20">[8]INPUT!#REF!</definedName>
    <definedName name="FTW5R">[8]INPUT!#REF!</definedName>
    <definedName name="FTW6L" localSheetId="20">[8]INPUT!#REF!</definedName>
    <definedName name="FTW6L">[8]INPUT!#REF!</definedName>
    <definedName name="FTW6R" localSheetId="20">[8]INPUT!#REF!</definedName>
    <definedName name="FTW6R">[8]INPUT!#REF!</definedName>
    <definedName name="FTW7L" localSheetId="20">[8]INPUT!#REF!</definedName>
    <definedName name="FTW7L">[8]INPUT!#REF!</definedName>
    <definedName name="FTW7R" localSheetId="20">[8]INPUT!#REF!</definedName>
    <definedName name="FTW7R">[8]INPUT!#REF!</definedName>
    <definedName name="FTW8L" localSheetId="20">[8]INPUT!#REF!</definedName>
    <definedName name="FTW8L">[8]INPUT!#REF!</definedName>
    <definedName name="FTW8R" localSheetId="20">[8]INPUT!#REF!</definedName>
    <definedName name="FTW8R">[8]INPUT!#REF!</definedName>
    <definedName name="FTW9L" localSheetId="20">[8]INPUT!#REF!</definedName>
    <definedName name="FTW9L">[8]INPUT!#REF!</definedName>
    <definedName name="FTW9R" localSheetId="20">[8]INPUT!#REF!</definedName>
    <definedName name="FTW9R">[8]INPUT!#REF!</definedName>
    <definedName name="FTZ10L" localSheetId="20">[8]INPUT!#REF!</definedName>
    <definedName name="FTZ10L">[8]INPUT!#REF!</definedName>
    <definedName name="FTZ10R" localSheetId="20">[8]INPUT!#REF!</definedName>
    <definedName name="FTZ10R">[8]INPUT!#REF!</definedName>
    <definedName name="FTZ3L" localSheetId="20">[8]INPUT!#REF!</definedName>
    <definedName name="FTZ3L">[8]INPUT!#REF!</definedName>
    <definedName name="FTZ3R" localSheetId="20">[8]INPUT!#REF!</definedName>
    <definedName name="FTZ3R">[8]INPUT!#REF!</definedName>
    <definedName name="FTZ4L" localSheetId="20">[8]INPUT!#REF!</definedName>
    <definedName name="FTZ4L">[8]INPUT!#REF!</definedName>
    <definedName name="FTZ4R" localSheetId="20">[8]INPUT!#REF!</definedName>
    <definedName name="FTZ4R">[8]INPUT!#REF!</definedName>
    <definedName name="FTZ5L" localSheetId="20">[8]INPUT!#REF!</definedName>
    <definedName name="FTZ5L">[8]INPUT!#REF!</definedName>
    <definedName name="FTZ5R" localSheetId="20">[8]INPUT!#REF!</definedName>
    <definedName name="FTZ5R">[8]INPUT!#REF!</definedName>
    <definedName name="FTZ6L" localSheetId="20">[8]INPUT!#REF!</definedName>
    <definedName name="FTZ6L">[8]INPUT!#REF!</definedName>
    <definedName name="FTZ6R" localSheetId="20">[8]INPUT!#REF!</definedName>
    <definedName name="FTZ6R">[8]INPUT!#REF!</definedName>
    <definedName name="FTZ7L" localSheetId="20">[8]INPUT!#REF!</definedName>
    <definedName name="FTZ7L">[8]INPUT!#REF!</definedName>
    <definedName name="FTZ7R" localSheetId="20">[8]INPUT!#REF!</definedName>
    <definedName name="FTZ7R">[8]INPUT!#REF!</definedName>
    <definedName name="FTZ8L" localSheetId="20">[8]INPUT!#REF!</definedName>
    <definedName name="FTZ8L">[8]INPUT!#REF!</definedName>
    <definedName name="FTZ8R" localSheetId="20">[8]INPUT!#REF!</definedName>
    <definedName name="FTZ8R">[8]INPUT!#REF!</definedName>
    <definedName name="FTZ9L" localSheetId="20">[8]INPUT!#REF!</definedName>
    <definedName name="FTZ9L">[8]INPUT!#REF!</definedName>
    <definedName name="FTZ9R" localSheetId="20">[8]INPUT!#REF!</definedName>
    <definedName name="FTZ9R">[8]INPUT!#REF!</definedName>
    <definedName name="FX10L" localSheetId="20">[8]INPUT!#REF!</definedName>
    <definedName name="FX10L">[8]INPUT!#REF!</definedName>
    <definedName name="FX10R" localSheetId="20">[8]INPUT!#REF!</definedName>
    <definedName name="FX10R">[8]INPUT!#REF!</definedName>
    <definedName name="FX3L" localSheetId="20">[8]INPUT!#REF!</definedName>
    <definedName name="FX3L">[8]INPUT!#REF!</definedName>
    <definedName name="FX3R" localSheetId="20">[8]INPUT!#REF!</definedName>
    <definedName name="FX3R">[8]INPUT!#REF!</definedName>
    <definedName name="FX4L" localSheetId="20">[8]INPUT!#REF!</definedName>
    <definedName name="FX4L">[8]INPUT!#REF!</definedName>
    <definedName name="FX4R" localSheetId="20">[8]INPUT!#REF!</definedName>
    <definedName name="FX4R">[8]INPUT!#REF!</definedName>
    <definedName name="FX5L" localSheetId="20">[8]INPUT!#REF!</definedName>
    <definedName name="FX5L">[8]INPUT!#REF!</definedName>
    <definedName name="FX5R" localSheetId="20">[8]INPUT!#REF!</definedName>
    <definedName name="FX5R">[8]INPUT!#REF!</definedName>
    <definedName name="FX6L" localSheetId="20">[8]INPUT!#REF!</definedName>
    <definedName name="FX6L">[8]INPUT!#REF!</definedName>
    <definedName name="FX6R" localSheetId="20">[8]INPUT!#REF!</definedName>
    <definedName name="FX6R">[8]INPUT!#REF!</definedName>
    <definedName name="FX7L" localSheetId="20">[8]INPUT!#REF!</definedName>
    <definedName name="FX7L">[8]INPUT!#REF!</definedName>
    <definedName name="FX7R" localSheetId="20">[8]INPUT!#REF!</definedName>
    <definedName name="FX7R">[8]INPUT!#REF!</definedName>
    <definedName name="FX8L" localSheetId="20">[8]INPUT!#REF!</definedName>
    <definedName name="FX8L">[8]INPUT!#REF!</definedName>
    <definedName name="FX8R" localSheetId="20">[8]INPUT!#REF!</definedName>
    <definedName name="FX8R">[8]INPUT!#REF!</definedName>
    <definedName name="FX9L" localSheetId="20">[8]INPUT!#REF!</definedName>
    <definedName name="FX9L">[8]INPUT!#REF!</definedName>
    <definedName name="FX9R" localSheetId="20">[8]INPUT!#REF!</definedName>
    <definedName name="FX9R">[8]INPUT!#REF!</definedName>
    <definedName name="FY10L" localSheetId="20">[8]INPUT!#REF!</definedName>
    <definedName name="FY10L">[8]INPUT!#REF!</definedName>
    <definedName name="FY10R" localSheetId="20">[8]INPUT!#REF!</definedName>
    <definedName name="FY10R">[8]INPUT!#REF!</definedName>
    <definedName name="FY3L" localSheetId="20">[8]INPUT!#REF!</definedName>
    <definedName name="FY3L">[8]INPUT!#REF!</definedName>
    <definedName name="FY3R" localSheetId="20">[8]INPUT!#REF!</definedName>
    <definedName name="FY3R">[8]INPUT!#REF!</definedName>
    <definedName name="FY4L" localSheetId="20">[8]INPUT!#REF!</definedName>
    <definedName name="FY4L">[8]INPUT!#REF!</definedName>
    <definedName name="FY4R" localSheetId="20">[8]INPUT!#REF!</definedName>
    <definedName name="FY4R">[8]INPUT!#REF!</definedName>
    <definedName name="FY5L" localSheetId="20">[8]INPUT!#REF!</definedName>
    <definedName name="FY5L">[8]INPUT!#REF!</definedName>
    <definedName name="FY5R" localSheetId="20">[8]INPUT!#REF!</definedName>
    <definedName name="FY5R">[8]INPUT!#REF!</definedName>
    <definedName name="FY6L" localSheetId="20">[8]INPUT!#REF!</definedName>
    <definedName name="FY6L">[8]INPUT!#REF!</definedName>
    <definedName name="FY6R" localSheetId="20">[8]INPUT!#REF!</definedName>
    <definedName name="FY6R">[8]INPUT!#REF!</definedName>
    <definedName name="FY7L" localSheetId="20">[8]INPUT!#REF!</definedName>
    <definedName name="FY7L">[8]INPUT!#REF!</definedName>
    <definedName name="FY7R" localSheetId="20">[8]INPUT!#REF!</definedName>
    <definedName name="FY7R">[8]INPUT!#REF!</definedName>
    <definedName name="FY8L" localSheetId="20">[8]INPUT!#REF!</definedName>
    <definedName name="FY8L">[8]INPUT!#REF!</definedName>
    <definedName name="FY8R" localSheetId="20">[8]INPUT!#REF!</definedName>
    <definedName name="FY8R">[8]INPUT!#REF!</definedName>
    <definedName name="FY9L" localSheetId="20">[8]INPUT!#REF!</definedName>
    <definedName name="FY9L">[8]INPUT!#REF!</definedName>
    <definedName name="FY9R" localSheetId="20">[8]INPUT!#REF!</definedName>
    <definedName name="FY9R">[8]INPUT!#REF!</definedName>
    <definedName name="FYY10L" localSheetId="20">[8]INPUT!#REF!</definedName>
    <definedName name="FYY10L">[8]INPUT!#REF!</definedName>
    <definedName name="FYY10R" localSheetId="20">[8]INPUT!#REF!</definedName>
    <definedName name="FYY10R">[8]INPUT!#REF!</definedName>
    <definedName name="FYY3L" localSheetId="20">[8]INPUT!#REF!</definedName>
    <definedName name="FYY3L">[8]INPUT!#REF!</definedName>
    <definedName name="FYY3R" localSheetId="20">[8]INPUT!#REF!</definedName>
    <definedName name="FYY3R">[8]INPUT!#REF!</definedName>
    <definedName name="FYY4L" localSheetId="20">[8]INPUT!#REF!</definedName>
    <definedName name="FYY4L">[8]INPUT!#REF!</definedName>
    <definedName name="FYY4R" localSheetId="20">[8]INPUT!#REF!</definedName>
    <definedName name="FYY4R">[8]INPUT!#REF!</definedName>
    <definedName name="FYY5L" localSheetId="20">[8]INPUT!#REF!</definedName>
    <definedName name="FYY5L">[8]INPUT!#REF!</definedName>
    <definedName name="FYY5R" localSheetId="20">[8]INPUT!#REF!</definedName>
    <definedName name="FYY5R">[8]INPUT!#REF!</definedName>
    <definedName name="FYY6L" localSheetId="20">[8]INPUT!#REF!</definedName>
    <definedName name="FYY6L">[8]INPUT!#REF!</definedName>
    <definedName name="FYY6R" localSheetId="20">[8]INPUT!#REF!</definedName>
    <definedName name="FYY6R">[8]INPUT!#REF!</definedName>
    <definedName name="FYY7L" localSheetId="20">[8]INPUT!#REF!</definedName>
    <definedName name="FYY7L">[8]INPUT!#REF!</definedName>
    <definedName name="FYY7R" localSheetId="20">[8]INPUT!#REF!</definedName>
    <definedName name="FYY7R">[8]INPUT!#REF!</definedName>
    <definedName name="FYY8L" localSheetId="20">[8]INPUT!#REF!</definedName>
    <definedName name="FYY8L">[8]INPUT!#REF!</definedName>
    <definedName name="FYY8R" localSheetId="20">[8]INPUT!#REF!</definedName>
    <definedName name="FYY8R">[8]INPUT!#REF!</definedName>
    <definedName name="FYY9L" localSheetId="20">[8]INPUT!#REF!</definedName>
    <definedName name="FYY9L">[8]INPUT!#REF!</definedName>
    <definedName name="FYY9R" localSheetId="20">[8]INPUT!#REF!</definedName>
    <definedName name="FYY9R">[8]INPUT!#REF!</definedName>
    <definedName name="G" localSheetId="4">#REF!</definedName>
    <definedName name="G" localSheetId="19">#REF!</definedName>
    <definedName name="G" localSheetId="18">#REF!</definedName>
    <definedName name="G">#REF!</definedName>
    <definedName name="G10L" localSheetId="4">[1]INPUT!#REF!</definedName>
    <definedName name="G10L" localSheetId="19">[1]INPUT!#REF!</definedName>
    <definedName name="G10L" localSheetId="20">[1]INPUT!#REF!</definedName>
    <definedName name="G10L" localSheetId="18">[1]INPUT!#REF!</definedName>
    <definedName name="G10L">[1]INPUT!#REF!</definedName>
    <definedName name="G10R" localSheetId="4">[1]INPUT!#REF!</definedName>
    <definedName name="G10R" localSheetId="20">[1]INPUT!#REF!</definedName>
    <definedName name="G10R" localSheetId="18">[1]INPUT!#REF!</definedName>
    <definedName name="G10R">[1]INPUT!#REF!</definedName>
    <definedName name="G1A1P" localSheetId="4">#REF!</definedName>
    <definedName name="G1A1P" localSheetId="19">#REF!</definedName>
    <definedName name="G1A1P" localSheetId="20">#REF!</definedName>
    <definedName name="G1A1P" localSheetId="18">#REF!</definedName>
    <definedName name="G1A1P">#REF!</definedName>
    <definedName name="g1a1t" localSheetId="19">#REF!</definedName>
    <definedName name="g1a1t" localSheetId="20">#REF!</definedName>
    <definedName name="g1a1t">#REF!</definedName>
    <definedName name="g1a2p" localSheetId="19">#REF!</definedName>
    <definedName name="g1a2p" localSheetId="20">#REF!</definedName>
    <definedName name="g1a2p">#REF!</definedName>
    <definedName name="g1a2t" localSheetId="19">#REF!</definedName>
    <definedName name="g1a2t" localSheetId="20">#REF!</definedName>
    <definedName name="g1a2t">#REF!</definedName>
    <definedName name="G2A1P" localSheetId="19">#REF!</definedName>
    <definedName name="G2A1P" localSheetId="20">#REF!</definedName>
    <definedName name="G2A1P">#REF!</definedName>
    <definedName name="g2a1t" localSheetId="19">#REF!</definedName>
    <definedName name="g2a1t" localSheetId="20">#REF!</definedName>
    <definedName name="g2a1t">#REF!</definedName>
    <definedName name="g2a2p" localSheetId="19">#REF!</definedName>
    <definedName name="g2a2p" localSheetId="20">#REF!</definedName>
    <definedName name="g2a2p">#REF!</definedName>
    <definedName name="g2a2t" localSheetId="19">#REF!</definedName>
    <definedName name="g2a2t" localSheetId="20">#REF!</definedName>
    <definedName name="g2a2t">#REF!</definedName>
    <definedName name="G3A1P" localSheetId="19">#REF!</definedName>
    <definedName name="G3A1P" localSheetId="20">#REF!</definedName>
    <definedName name="G3A1P">#REF!</definedName>
    <definedName name="g3a1t" localSheetId="19">#REF!</definedName>
    <definedName name="g3a1t" localSheetId="20">#REF!</definedName>
    <definedName name="g3a1t">#REF!</definedName>
    <definedName name="g3a2p" localSheetId="19">#REF!</definedName>
    <definedName name="g3a2p" localSheetId="20">#REF!</definedName>
    <definedName name="g3a2p">#REF!</definedName>
    <definedName name="g3a2t" localSheetId="19">#REF!</definedName>
    <definedName name="g3a2t" localSheetId="20">#REF!</definedName>
    <definedName name="g3a2t">#REF!</definedName>
    <definedName name="G3L" localSheetId="19">[1]INPUT!#REF!</definedName>
    <definedName name="G3L" localSheetId="20">[1]INPUT!#REF!</definedName>
    <definedName name="G3L">[1]INPUT!#REF!</definedName>
    <definedName name="G3R" localSheetId="19">[1]INPUT!#REF!</definedName>
    <definedName name="G3R" localSheetId="20">[1]INPUT!#REF!</definedName>
    <definedName name="G3R">[1]INPUT!#REF!</definedName>
    <definedName name="G4A1P" localSheetId="19">#REF!</definedName>
    <definedName name="G4A1P" localSheetId="20">#REF!</definedName>
    <definedName name="G4A1P">#REF!</definedName>
    <definedName name="g4a1t" localSheetId="19">#REF!</definedName>
    <definedName name="g4a1t" localSheetId="20">#REF!</definedName>
    <definedName name="g4a1t">#REF!</definedName>
    <definedName name="g4a2p" localSheetId="19">#REF!</definedName>
    <definedName name="g4a2p" localSheetId="20">#REF!</definedName>
    <definedName name="g4a2p">#REF!</definedName>
    <definedName name="g4a2t" localSheetId="19">#REF!</definedName>
    <definedName name="g4a2t" localSheetId="20">#REF!</definedName>
    <definedName name="g4a2t">#REF!</definedName>
    <definedName name="G4L" localSheetId="19">[1]INPUT!#REF!</definedName>
    <definedName name="G4L" localSheetId="20">[1]INPUT!#REF!</definedName>
    <definedName name="G4L">[1]INPUT!#REF!</definedName>
    <definedName name="G4R" localSheetId="19">[1]INPUT!#REF!</definedName>
    <definedName name="G4R" localSheetId="20">[1]INPUT!#REF!</definedName>
    <definedName name="G4R">[1]INPUT!#REF!</definedName>
    <definedName name="G5A1P" localSheetId="19">#REF!</definedName>
    <definedName name="G5A1P" localSheetId="20">#REF!</definedName>
    <definedName name="G5A1P">#REF!</definedName>
    <definedName name="g5a1t" localSheetId="19">#REF!</definedName>
    <definedName name="g5a1t" localSheetId="20">#REF!</definedName>
    <definedName name="g5a1t">#REF!</definedName>
    <definedName name="g5a2p" localSheetId="19">#REF!</definedName>
    <definedName name="g5a2p" localSheetId="20">#REF!</definedName>
    <definedName name="g5a2p">#REF!</definedName>
    <definedName name="g5a2t" localSheetId="19">#REF!</definedName>
    <definedName name="g5a2t" localSheetId="20">#REF!</definedName>
    <definedName name="g5a2t">#REF!</definedName>
    <definedName name="G5L" localSheetId="19">[1]INPUT!#REF!</definedName>
    <definedName name="G5L" localSheetId="20">[1]INPUT!#REF!</definedName>
    <definedName name="G5L">[1]INPUT!#REF!</definedName>
    <definedName name="G5R" localSheetId="19">[1]INPUT!#REF!</definedName>
    <definedName name="G5R" localSheetId="20">[1]INPUT!#REF!</definedName>
    <definedName name="G5R">[1]INPUT!#REF!</definedName>
    <definedName name="G6A1P" localSheetId="19">#REF!</definedName>
    <definedName name="G6A1P" localSheetId="20">#REF!</definedName>
    <definedName name="G6A1P">#REF!</definedName>
    <definedName name="g6a1t" localSheetId="19">#REF!</definedName>
    <definedName name="g6a1t" localSheetId="20">#REF!</definedName>
    <definedName name="g6a1t">#REF!</definedName>
    <definedName name="g6a2p" localSheetId="19">#REF!</definedName>
    <definedName name="g6a2p" localSheetId="20">#REF!</definedName>
    <definedName name="g6a2p">#REF!</definedName>
    <definedName name="g6a2t" localSheetId="19">#REF!</definedName>
    <definedName name="g6a2t" localSheetId="20">#REF!</definedName>
    <definedName name="g6a2t">#REF!</definedName>
    <definedName name="G6L" localSheetId="19">[1]INPUT!#REF!</definedName>
    <definedName name="G6L" localSheetId="20">[1]INPUT!#REF!</definedName>
    <definedName name="G6L">[1]INPUT!#REF!</definedName>
    <definedName name="G6R" localSheetId="19">[1]INPUT!#REF!</definedName>
    <definedName name="G6R" localSheetId="20">[1]INPUT!#REF!</definedName>
    <definedName name="G6R">[1]INPUT!#REF!</definedName>
    <definedName name="G7L" localSheetId="19">[1]INPUT!#REF!</definedName>
    <definedName name="G7L" localSheetId="20">[1]INPUT!#REF!</definedName>
    <definedName name="G7L">[1]INPUT!#REF!</definedName>
    <definedName name="G7R" localSheetId="19">[1]INPUT!#REF!</definedName>
    <definedName name="G7R" localSheetId="20">[1]INPUT!#REF!</definedName>
    <definedName name="G7R">[1]INPUT!#REF!</definedName>
    <definedName name="G8L" localSheetId="20">[1]INPUT!#REF!</definedName>
    <definedName name="G8L">[1]INPUT!#REF!</definedName>
    <definedName name="G8R" localSheetId="20">[1]INPUT!#REF!</definedName>
    <definedName name="G8R">[1]INPUT!#REF!</definedName>
    <definedName name="G9L" localSheetId="20">[1]INPUT!#REF!</definedName>
    <definedName name="G9L">[1]INPUT!#REF!</definedName>
    <definedName name="G9R" localSheetId="20">[1]INPUT!#REF!</definedName>
    <definedName name="G9R">[1]INPUT!#REF!</definedName>
    <definedName name="GG" localSheetId="19">#REF!</definedName>
    <definedName name="GG">#REF!</definedName>
    <definedName name="GGG" localSheetId="19">#REF!</definedName>
    <definedName name="GGG">#REF!</definedName>
    <definedName name="GGGG" localSheetId="19">#REF!</definedName>
    <definedName name="GGGG">#REF!</definedName>
    <definedName name="GGGGG" localSheetId="19">#REF!</definedName>
    <definedName name="GGGGG">#REF!</definedName>
    <definedName name="GGGGGGG" localSheetId="19">#REF!</definedName>
    <definedName name="GGGGGGG">#REF!</definedName>
    <definedName name="GH10L" localSheetId="19">[8]INPUT!#REF!</definedName>
    <definedName name="GH10L" localSheetId="20">[8]INPUT!#REF!</definedName>
    <definedName name="GH10L">[8]INPUT!#REF!</definedName>
    <definedName name="GH10R" localSheetId="19">[8]INPUT!#REF!</definedName>
    <definedName name="GH10R" localSheetId="20">[8]INPUT!#REF!</definedName>
    <definedName name="GH10R">[8]INPUT!#REF!</definedName>
    <definedName name="GH3L" localSheetId="19">[8]INPUT!#REF!</definedName>
    <definedName name="GH3L" localSheetId="20">[8]INPUT!#REF!</definedName>
    <definedName name="GH3L">[8]INPUT!#REF!</definedName>
    <definedName name="GH3R" localSheetId="19">[8]INPUT!#REF!</definedName>
    <definedName name="GH3R" localSheetId="20">[8]INPUT!#REF!</definedName>
    <definedName name="GH3R">[8]INPUT!#REF!</definedName>
    <definedName name="GH4L" localSheetId="20">[8]INPUT!#REF!</definedName>
    <definedName name="GH4L">[8]INPUT!#REF!</definedName>
    <definedName name="GH4R" localSheetId="20">[8]INPUT!#REF!</definedName>
    <definedName name="GH4R">[8]INPUT!#REF!</definedName>
    <definedName name="GH5L" localSheetId="20">[8]INPUT!#REF!</definedName>
    <definedName name="GH5L">[8]INPUT!#REF!</definedName>
    <definedName name="GH5R" localSheetId="20">[8]INPUT!#REF!</definedName>
    <definedName name="GH5R">[8]INPUT!#REF!</definedName>
    <definedName name="GH6L" localSheetId="20">[8]INPUT!#REF!</definedName>
    <definedName name="GH6L">[8]INPUT!#REF!</definedName>
    <definedName name="GH6R" localSheetId="20">[8]INPUT!#REF!</definedName>
    <definedName name="GH6R">[8]INPUT!#REF!</definedName>
    <definedName name="GH7L" localSheetId="20">[8]INPUT!#REF!</definedName>
    <definedName name="GH7L">[8]INPUT!#REF!</definedName>
    <definedName name="GH7R" localSheetId="20">[8]INPUT!#REF!</definedName>
    <definedName name="GH7R">[8]INPUT!#REF!</definedName>
    <definedName name="GH8L" localSheetId="20">[8]INPUT!#REF!</definedName>
    <definedName name="GH8L">[8]INPUT!#REF!</definedName>
    <definedName name="GH8R" localSheetId="20">[8]INPUT!#REF!</definedName>
    <definedName name="GH8R">[8]INPUT!#REF!</definedName>
    <definedName name="GH9L" localSheetId="20">[8]INPUT!#REF!</definedName>
    <definedName name="GH9L">[8]INPUT!#REF!</definedName>
    <definedName name="GH9R" localSheetId="20">[8]INPUT!#REF!</definedName>
    <definedName name="GH9R">[8]INPUT!#REF!</definedName>
    <definedName name="GK" localSheetId="4">#REF!</definedName>
    <definedName name="GK" localSheetId="19">#REF!</definedName>
    <definedName name="GK" localSheetId="18">#REF!</definedName>
    <definedName name="GK">#REF!</definedName>
    <definedName name="GLA1P" localSheetId="19">#REF!</definedName>
    <definedName name="GLA1P" localSheetId="20">#REF!</definedName>
    <definedName name="GLA1P">#REF!</definedName>
    <definedName name="gla1t" localSheetId="19">#REF!</definedName>
    <definedName name="gla1t" localSheetId="20">#REF!</definedName>
    <definedName name="gla1t">#REF!</definedName>
    <definedName name="gla2p" localSheetId="19">#REF!</definedName>
    <definedName name="gla2p" localSheetId="20">#REF!</definedName>
    <definedName name="gla2p">#REF!</definedName>
    <definedName name="gla2t" localSheetId="19">#REF!</definedName>
    <definedName name="gla2t" localSheetId="20">#REF!</definedName>
    <definedName name="gla2t">#REF!</definedName>
    <definedName name="H" localSheetId="19">#REF!</definedName>
    <definedName name="H" localSheetId="20">#REF!</definedName>
    <definedName name="H">#REF!</definedName>
    <definedName name="H10A1P" localSheetId="19">#REF!</definedName>
    <definedName name="H10A1P" localSheetId="20">#REF!</definedName>
    <definedName name="H10A1P">#REF!</definedName>
    <definedName name="h10a1t" localSheetId="19">#REF!</definedName>
    <definedName name="h10a1t" localSheetId="20">#REF!</definedName>
    <definedName name="h10a1t">#REF!</definedName>
    <definedName name="h10a2p" localSheetId="19">#REF!</definedName>
    <definedName name="h10a2p" localSheetId="20">#REF!</definedName>
    <definedName name="h10a2p">#REF!</definedName>
    <definedName name="h10a2t" localSheetId="19">#REF!</definedName>
    <definedName name="h10a2t" localSheetId="20">#REF!</definedName>
    <definedName name="h10a2t">#REF!</definedName>
    <definedName name="H10AAL" localSheetId="19">[8]INPUT!#REF!</definedName>
    <definedName name="H10AAL" localSheetId="20">[8]INPUT!#REF!</definedName>
    <definedName name="H10AAL">[8]INPUT!#REF!</definedName>
    <definedName name="H10AAR" localSheetId="19">[8]INPUT!#REF!</definedName>
    <definedName name="H10AAR" localSheetId="20">[8]INPUT!#REF!</definedName>
    <definedName name="H10AAR">[8]INPUT!#REF!</definedName>
    <definedName name="H10ABL" localSheetId="19">[8]INPUT!#REF!</definedName>
    <definedName name="H10ABL" localSheetId="20">[8]INPUT!#REF!</definedName>
    <definedName name="H10ABL">[8]INPUT!#REF!</definedName>
    <definedName name="H10ABR" localSheetId="19">[8]INPUT!#REF!</definedName>
    <definedName name="H10ABR" localSheetId="20">[8]INPUT!#REF!</definedName>
    <definedName name="H10ABR">[8]INPUT!#REF!</definedName>
    <definedName name="H10ACL" localSheetId="20">[8]INPUT!#REF!</definedName>
    <definedName name="H10ACL">[8]INPUT!#REF!</definedName>
    <definedName name="H10ACR" localSheetId="20">[8]INPUT!#REF!</definedName>
    <definedName name="H10ACR">[8]INPUT!#REF!</definedName>
    <definedName name="H10ADL" localSheetId="20">[8]INPUT!#REF!</definedName>
    <definedName name="H10ADL">[8]INPUT!#REF!</definedName>
    <definedName name="H10ADR" localSheetId="20">[8]INPUT!#REF!</definedName>
    <definedName name="H10ADR">[8]INPUT!#REF!</definedName>
    <definedName name="H10AEL" localSheetId="20">[8]INPUT!#REF!</definedName>
    <definedName name="H10AEL">[8]INPUT!#REF!</definedName>
    <definedName name="H10AER" localSheetId="20">[8]INPUT!#REF!</definedName>
    <definedName name="H10AER">[8]INPUT!#REF!</definedName>
    <definedName name="H10AFL" localSheetId="20">[8]INPUT!#REF!</definedName>
    <definedName name="H10AFL">[8]INPUT!#REF!</definedName>
    <definedName name="H10AFR" localSheetId="20">[8]INPUT!#REF!</definedName>
    <definedName name="H10AFR">[8]INPUT!#REF!</definedName>
    <definedName name="H10AGL" localSheetId="20">[8]INPUT!#REF!</definedName>
    <definedName name="H10AGL">[8]INPUT!#REF!</definedName>
    <definedName name="H10AGR" localSheetId="20">[8]INPUT!#REF!</definedName>
    <definedName name="H10AGR">[8]INPUT!#REF!</definedName>
    <definedName name="H10BAL" localSheetId="20">[8]INPUT!#REF!</definedName>
    <definedName name="H10BAL">[8]INPUT!#REF!</definedName>
    <definedName name="H10BAR" localSheetId="20">[8]INPUT!#REF!</definedName>
    <definedName name="H10BAR">[8]INPUT!#REF!</definedName>
    <definedName name="H10BBL" localSheetId="20">[8]INPUT!#REF!</definedName>
    <definedName name="H10BBL">[8]INPUT!#REF!</definedName>
    <definedName name="H10BBR" localSheetId="20">[8]INPUT!#REF!</definedName>
    <definedName name="H10BBR">[8]INPUT!#REF!</definedName>
    <definedName name="H10CAL" localSheetId="20">[8]INPUT!#REF!</definedName>
    <definedName name="H10CAL">[8]INPUT!#REF!</definedName>
    <definedName name="H10CAR" localSheetId="20">[8]INPUT!#REF!</definedName>
    <definedName name="H10CAR">[8]INPUT!#REF!</definedName>
    <definedName name="H10CBL" localSheetId="20">[8]INPUT!#REF!</definedName>
    <definedName name="H10CBL">[8]INPUT!#REF!</definedName>
    <definedName name="H10CBR" localSheetId="20">[8]INPUT!#REF!</definedName>
    <definedName name="H10CBR">[8]INPUT!#REF!</definedName>
    <definedName name="H10CCL" localSheetId="20">[8]INPUT!#REF!</definedName>
    <definedName name="H10CCL">[8]INPUT!#REF!</definedName>
    <definedName name="H10CCR" localSheetId="20">[8]INPUT!#REF!</definedName>
    <definedName name="H10CCR">[8]INPUT!#REF!</definedName>
    <definedName name="H10D1L" localSheetId="20">[8]INPUT!#REF!</definedName>
    <definedName name="H10D1L">[8]INPUT!#REF!</definedName>
    <definedName name="H10D1R" localSheetId="20">[8]INPUT!#REF!</definedName>
    <definedName name="H10D1R">[8]INPUT!#REF!</definedName>
    <definedName name="H10D2L" localSheetId="20">[8]INPUT!#REF!</definedName>
    <definedName name="H10D2L">[8]INPUT!#REF!</definedName>
    <definedName name="H10D2R" localSheetId="20">[8]INPUT!#REF!</definedName>
    <definedName name="H10D2R">[8]INPUT!#REF!</definedName>
    <definedName name="H10D3L" localSheetId="20">[8]INPUT!#REF!</definedName>
    <definedName name="H10D3L">[8]INPUT!#REF!</definedName>
    <definedName name="H10D3R" localSheetId="20">[8]INPUT!#REF!</definedName>
    <definedName name="H10D3R">[8]INPUT!#REF!</definedName>
    <definedName name="H11A1P" localSheetId="4">#REF!</definedName>
    <definedName name="H11A1P" localSheetId="19">#REF!</definedName>
    <definedName name="H11A1P" localSheetId="20">#REF!</definedName>
    <definedName name="H11A1P" localSheetId="18">#REF!</definedName>
    <definedName name="H11A1P">#REF!</definedName>
    <definedName name="h11a1t" localSheetId="19">#REF!</definedName>
    <definedName name="h11a1t" localSheetId="20">#REF!</definedName>
    <definedName name="h11a1t">#REF!</definedName>
    <definedName name="h11a2p" localSheetId="19">#REF!</definedName>
    <definedName name="h11a2p" localSheetId="20">#REF!</definedName>
    <definedName name="h11a2p">#REF!</definedName>
    <definedName name="H11A2T" localSheetId="19">#REF!</definedName>
    <definedName name="H11A2T" localSheetId="20">#REF!</definedName>
    <definedName name="H11A2T">#REF!</definedName>
    <definedName name="H1A1P" localSheetId="19">#REF!</definedName>
    <definedName name="H1A1P" localSheetId="20">#REF!</definedName>
    <definedName name="H1A1P">#REF!</definedName>
    <definedName name="h1a1t" localSheetId="19">#REF!</definedName>
    <definedName name="h1a1t" localSheetId="20">#REF!</definedName>
    <definedName name="h1a1t">#REF!</definedName>
    <definedName name="h1a2p" localSheetId="19">#REF!</definedName>
    <definedName name="h1a2p" localSheetId="20">#REF!</definedName>
    <definedName name="h1a2p">#REF!</definedName>
    <definedName name="h1a2t" localSheetId="19">#REF!</definedName>
    <definedName name="h1a2t" localSheetId="20">#REF!</definedName>
    <definedName name="h1a2t">#REF!</definedName>
    <definedName name="H1H" localSheetId="19">#REF!</definedName>
    <definedName name="H1H" localSheetId="20">#REF!</definedName>
    <definedName name="H1H">#REF!</definedName>
    <definedName name="H2A1P" localSheetId="19">#REF!</definedName>
    <definedName name="H2A1P" localSheetId="20">#REF!</definedName>
    <definedName name="H2A1P">#REF!</definedName>
    <definedName name="h2a1t" localSheetId="19">#REF!</definedName>
    <definedName name="h2a1t" localSheetId="20">#REF!</definedName>
    <definedName name="h2a1t">#REF!</definedName>
    <definedName name="h2a2p" localSheetId="19">#REF!</definedName>
    <definedName name="h2a2p" localSheetId="20">#REF!</definedName>
    <definedName name="h2a2p">#REF!</definedName>
    <definedName name="h2a2t" localSheetId="19">#REF!</definedName>
    <definedName name="h2a2t" localSheetId="20">#REF!</definedName>
    <definedName name="h2a2t">#REF!</definedName>
    <definedName name="H2H" localSheetId="19">#REF!</definedName>
    <definedName name="H2H" localSheetId="20">#REF!</definedName>
    <definedName name="H2H">#REF!</definedName>
    <definedName name="H3A1P" localSheetId="19">#REF!</definedName>
    <definedName name="H3A1P" localSheetId="20">#REF!</definedName>
    <definedName name="H3A1P">#REF!</definedName>
    <definedName name="h3a1t" localSheetId="19">#REF!</definedName>
    <definedName name="h3a1t" localSheetId="20">#REF!</definedName>
    <definedName name="h3a1t">#REF!</definedName>
    <definedName name="h3a2p" localSheetId="19">#REF!</definedName>
    <definedName name="h3a2p" localSheetId="20">#REF!</definedName>
    <definedName name="h3a2p">#REF!</definedName>
    <definedName name="h3a2t" localSheetId="19">#REF!</definedName>
    <definedName name="h3a2t" localSheetId="20">#REF!</definedName>
    <definedName name="h3a2t">#REF!</definedName>
    <definedName name="H3AAL" localSheetId="19">[8]INPUT!#REF!</definedName>
    <definedName name="H3AAL" localSheetId="20">[8]INPUT!#REF!</definedName>
    <definedName name="H3AAL">[8]INPUT!#REF!</definedName>
    <definedName name="H3AAR" localSheetId="19">[8]INPUT!#REF!</definedName>
    <definedName name="H3AAR" localSheetId="20">[8]INPUT!#REF!</definedName>
    <definedName name="H3AAR">[8]INPUT!#REF!</definedName>
    <definedName name="H3ABL" localSheetId="19">[8]INPUT!#REF!</definedName>
    <definedName name="H3ABL" localSheetId="20">[8]INPUT!#REF!</definedName>
    <definedName name="H3ABL">[8]INPUT!#REF!</definedName>
    <definedName name="H3ABR" localSheetId="19">[8]INPUT!#REF!</definedName>
    <definedName name="H3ABR" localSheetId="20">[8]INPUT!#REF!</definedName>
    <definedName name="H3ABR">[8]INPUT!#REF!</definedName>
    <definedName name="H3ACL" localSheetId="20">[8]INPUT!#REF!</definedName>
    <definedName name="H3ACL">[8]INPUT!#REF!</definedName>
    <definedName name="H3ACR" localSheetId="20">[8]INPUT!#REF!</definedName>
    <definedName name="H3ACR">[8]INPUT!#REF!</definedName>
    <definedName name="H3ADL" localSheetId="20">[8]INPUT!#REF!</definedName>
    <definedName name="H3ADL">[8]INPUT!#REF!</definedName>
    <definedName name="H3ADR" localSheetId="20">[8]INPUT!#REF!</definedName>
    <definedName name="H3ADR">[8]INPUT!#REF!</definedName>
    <definedName name="H3AEL" localSheetId="20">[8]INPUT!#REF!</definedName>
    <definedName name="H3AEL">[8]INPUT!#REF!</definedName>
    <definedName name="H3AER" localSheetId="20">[8]INPUT!#REF!</definedName>
    <definedName name="H3AER">[8]INPUT!#REF!</definedName>
    <definedName name="H3AFL" localSheetId="20">[8]INPUT!#REF!</definedName>
    <definedName name="H3AFL">[8]INPUT!#REF!</definedName>
    <definedName name="H3AFR" localSheetId="20">[8]INPUT!#REF!</definedName>
    <definedName name="H3AFR">[8]INPUT!#REF!</definedName>
    <definedName name="H3AGL" localSheetId="20">[8]INPUT!#REF!</definedName>
    <definedName name="H3AGL">[8]INPUT!#REF!</definedName>
    <definedName name="H3AGR" localSheetId="20">[8]INPUT!#REF!</definedName>
    <definedName name="H3AGR">[8]INPUT!#REF!</definedName>
    <definedName name="H3AP1" localSheetId="4">#REF!</definedName>
    <definedName name="H3AP1" localSheetId="19">#REF!</definedName>
    <definedName name="H3AP1" localSheetId="20">#REF!</definedName>
    <definedName name="H3AP1" localSheetId="18">#REF!</definedName>
    <definedName name="H3AP1">#REF!</definedName>
    <definedName name="H3BAL" localSheetId="4">[8]INPUT!#REF!</definedName>
    <definedName name="H3BAL" localSheetId="19">[8]INPUT!#REF!</definedName>
    <definedName name="H3BAL" localSheetId="20">[8]INPUT!#REF!</definedName>
    <definedName name="H3BAL" localSheetId="18">[8]INPUT!#REF!</definedName>
    <definedName name="H3BAL">[8]INPUT!#REF!</definedName>
    <definedName name="H3BAR" localSheetId="4">[8]INPUT!#REF!</definedName>
    <definedName name="H3BAR" localSheetId="20">[8]INPUT!#REF!</definedName>
    <definedName name="H3BAR" localSheetId="18">[8]INPUT!#REF!</definedName>
    <definedName name="H3BAR">[8]INPUT!#REF!</definedName>
    <definedName name="H3BBL" localSheetId="20">[8]INPUT!#REF!</definedName>
    <definedName name="H3BBL">[8]INPUT!#REF!</definedName>
    <definedName name="H3BBR" localSheetId="20">[8]INPUT!#REF!</definedName>
    <definedName name="H3BBR">[8]INPUT!#REF!</definedName>
    <definedName name="H3CAL" localSheetId="20">[8]INPUT!#REF!</definedName>
    <definedName name="H3CAL">[8]INPUT!#REF!</definedName>
    <definedName name="H3CAR" localSheetId="20">[8]INPUT!#REF!</definedName>
    <definedName name="H3CAR">[8]INPUT!#REF!</definedName>
    <definedName name="H3CBL" localSheetId="20">[8]INPUT!#REF!</definedName>
    <definedName name="H3CBL">[8]INPUT!#REF!</definedName>
    <definedName name="H3CBR" localSheetId="20">[8]INPUT!#REF!</definedName>
    <definedName name="H3CBR">[8]INPUT!#REF!</definedName>
    <definedName name="H3CCL" localSheetId="20">[8]INPUT!#REF!</definedName>
    <definedName name="H3CCL">[8]INPUT!#REF!</definedName>
    <definedName name="H3CCR" localSheetId="20">[8]INPUT!#REF!</definedName>
    <definedName name="H3CCR">[8]INPUT!#REF!</definedName>
    <definedName name="H3D1L" localSheetId="20">[8]INPUT!#REF!</definedName>
    <definedName name="H3D1L">[8]INPUT!#REF!</definedName>
    <definedName name="H3D1R" localSheetId="20">[8]INPUT!#REF!</definedName>
    <definedName name="H3D1R">[8]INPUT!#REF!</definedName>
    <definedName name="H3D2L" localSheetId="20">[8]INPUT!#REF!</definedName>
    <definedName name="H3D2L">[8]INPUT!#REF!</definedName>
    <definedName name="H3D2R" localSheetId="20">[8]INPUT!#REF!</definedName>
    <definedName name="H3D2R">[8]INPUT!#REF!</definedName>
    <definedName name="H3D3L" localSheetId="20">[8]INPUT!#REF!</definedName>
    <definedName name="H3D3L">[8]INPUT!#REF!</definedName>
    <definedName name="H3D3R" localSheetId="20">[8]INPUT!#REF!</definedName>
    <definedName name="H3D3R">[8]INPUT!#REF!</definedName>
    <definedName name="H3H" localSheetId="4">#REF!</definedName>
    <definedName name="H3H" localSheetId="19">#REF!</definedName>
    <definedName name="H3H" localSheetId="20">#REF!</definedName>
    <definedName name="H3H" localSheetId="18">#REF!</definedName>
    <definedName name="H3H">#REF!</definedName>
    <definedName name="h4a1p" localSheetId="19">#REF!</definedName>
    <definedName name="h4a1p" localSheetId="20">#REF!</definedName>
    <definedName name="h4a1p">#REF!</definedName>
    <definedName name="h4a1t" localSheetId="19">#REF!</definedName>
    <definedName name="h4a1t" localSheetId="20">#REF!</definedName>
    <definedName name="h4a1t">#REF!</definedName>
    <definedName name="h4a2p" localSheetId="19">#REF!</definedName>
    <definedName name="h4a2p" localSheetId="20">#REF!</definedName>
    <definedName name="h4a2p">#REF!</definedName>
    <definedName name="h4a2t" localSheetId="19">#REF!</definedName>
    <definedName name="h4a2t" localSheetId="20">#REF!</definedName>
    <definedName name="h4a2t">#REF!</definedName>
    <definedName name="H4AAL" localSheetId="19">[8]INPUT!#REF!</definedName>
    <definedName name="H4AAL" localSheetId="20">[8]INPUT!#REF!</definedName>
    <definedName name="H4AAL">[8]INPUT!#REF!</definedName>
    <definedName name="H4AAR" localSheetId="19">[8]INPUT!#REF!</definedName>
    <definedName name="H4AAR" localSheetId="20">[8]INPUT!#REF!</definedName>
    <definedName name="H4AAR">[8]INPUT!#REF!</definedName>
    <definedName name="H4ABL" localSheetId="19">[8]INPUT!#REF!</definedName>
    <definedName name="H4ABL" localSheetId="20">[8]INPUT!#REF!</definedName>
    <definedName name="H4ABL">[8]INPUT!#REF!</definedName>
    <definedName name="H4ABR" localSheetId="19">[8]INPUT!#REF!</definedName>
    <definedName name="H4ABR" localSheetId="20">[8]INPUT!#REF!</definedName>
    <definedName name="H4ABR">[8]INPUT!#REF!</definedName>
    <definedName name="H4ACL" localSheetId="20">[8]INPUT!#REF!</definedName>
    <definedName name="H4ACL">[8]INPUT!#REF!</definedName>
    <definedName name="H4ACR" localSheetId="20">[8]INPUT!#REF!</definedName>
    <definedName name="H4ACR">[8]INPUT!#REF!</definedName>
    <definedName name="H4ADL" localSheetId="20">[8]INPUT!#REF!</definedName>
    <definedName name="H4ADL">[8]INPUT!#REF!</definedName>
    <definedName name="H4ADR" localSheetId="20">[8]INPUT!#REF!</definedName>
    <definedName name="H4ADR">[8]INPUT!#REF!</definedName>
    <definedName name="H4AEL" localSheetId="20">[8]INPUT!#REF!</definedName>
    <definedName name="H4AEL">[8]INPUT!#REF!</definedName>
    <definedName name="H4AER" localSheetId="20">[8]INPUT!#REF!</definedName>
    <definedName name="H4AER">[8]INPUT!#REF!</definedName>
    <definedName name="H4AFL" localSheetId="20">[8]INPUT!#REF!</definedName>
    <definedName name="H4AFL">[8]INPUT!#REF!</definedName>
    <definedName name="H4AFR" localSheetId="20">[8]INPUT!#REF!</definedName>
    <definedName name="H4AFR">[8]INPUT!#REF!</definedName>
    <definedName name="H4AGL" localSheetId="20">[8]INPUT!#REF!</definedName>
    <definedName name="H4AGL">[8]INPUT!#REF!</definedName>
    <definedName name="H4AGR" localSheetId="20">[8]INPUT!#REF!</definedName>
    <definedName name="H4AGR">[8]INPUT!#REF!</definedName>
    <definedName name="H4BAL" localSheetId="20">[8]INPUT!#REF!</definedName>
    <definedName name="H4BAL">[8]INPUT!#REF!</definedName>
    <definedName name="H4BAR" localSheetId="20">[8]INPUT!#REF!</definedName>
    <definedName name="H4BAR">[8]INPUT!#REF!</definedName>
    <definedName name="H4BBL" localSheetId="20">[8]INPUT!#REF!</definedName>
    <definedName name="H4BBL">[8]INPUT!#REF!</definedName>
    <definedName name="H4BBR" localSheetId="20">[8]INPUT!#REF!</definedName>
    <definedName name="H4BBR">[8]INPUT!#REF!</definedName>
    <definedName name="H4CAL" localSheetId="20">[8]INPUT!#REF!</definedName>
    <definedName name="H4CAL">[8]INPUT!#REF!</definedName>
    <definedName name="H4CAR" localSheetId="20">[8]INPUT!#REF!</definedName>
    <definedName name="H4CAR">[8]INPUT!#REF!</definedName>
    <definedName name="H4CBL" localSheetId="20">[8]INPUT!#REF!</definedName>
    <definedName name="H4CBL">[8]INPUT!#REF!</definedName>
    <definedName name="H4CBR" localSheetId="20">[8]INPUT!#REF!</definedName>
    <definedName name="H4CBR">[8]INPUT!#REF!</definedName>
    <definedName name="H4CCL" localSheetId="20">[8]INPUT!#REF!</definedName>
    <definedName name="H4CCL">[8]INPUT!#REF!</definedName>
    <definedName name="H4CCR" localSheetId="20">[8]INPUT!#REF!</definedName>
    <definedName name="H4CCR">[8]INPUT!#REF!</definedName>
    <definedName name="H4D1L" localSheetId="20">[8]INPUT!#REF!</definedName>
    <definedName name="H4D1L">[8]INPUT!#REF!</definedName>
    <definedName name="H4D1R" localSheetId="20">[8]INPUT!#REF!</definedName>
    <definedName name="H4D1R">[8]INPUT!#REF!</definedName>
    <definedName name="H4D2L" localSheetId="20">[8]INPUT!#REF!</definedName>
    <definedName name="H4D2L">[8]INPUT!#REF!</definedName>
    <definedName name="H4D2R" localSheetId="20">[8]INPUT!#REF!</definedName>
    <definedName name="H4D2R">[8]INPUT!#REF!</definedName>
    <definedName name="H4D3L" localSheetId="20">[8]INPUT!#REF!</definedName>
    <definedName name="H4D3L">[8]INPUT!#REF!</definedName>
    <definedName name="H4D3R" localSheetId="20">[8]INPUT!#REF!</definedName>
    <definedName name="H4D3R">[8]INPUT!#REF!</definedName>
    <definedName name="H4H" localSheetId="4">#REF!</definedName>
    <definedName name="H4H" localSheetId="19">#REF!</definedName>
    <definedName name="H4H" localSheetId="20">#REF!</definedName>
    <definedName name="H4H" localSheetId="18">#REF!</definedName>
    <definedName name="H4H">#REF!</definedName>
    <definedName name="H5A1P" localSheetId="19">#REF!</definedName>
    <definedName name="H5A1P" localSheetId="20">#REF!</definedName>
    <definedName name="H5A1P">#REF!</definedName>
    <definedName name="h5a1t" localSheetId="19">#REF!</definedName>
    <definedName name="h5a1t" localSheetId="20">#REF!</definedName>
    <definedName name="h5a1t">#REF!</definedName>
    <definedName name="h5a2p" localSheetId="19">#REF!</definedName>
    <definedName name="h5a2p" localSheetId="20">#REF!</definedName>
    <definedName name="h5a2p">#REF!</definedName>
    <definedName name="h5a2t" localSheetId="19">#REF!</definedName>
    <definedName name="h5a2t" localSheetId="20">#REF!</definedName>
    <definedName name="h5a2t">#REF!</definedName>
    <definedName name="H5AAL" localSheetId="19">[8]INPUT!#REF!</definedName>
    <definedName name="H5AAL" localSheetId="20">[8]INPUT!#REF!</definedName>
    <definedName name="H5AAL">[8]INPUT!#REF!</definedName>
    <definedName name="H5AAR" localSheetId="19">[8]INPUT!#REF!</definedName>
    <definedName name="H5AAR" localSheetId="20">[8]INPUT!#REF!</definedName>
    <definedName name="H5AAR">[8]INPUT!#REF!</definedName>
    <definedName name="H5ABL" localSheetId="19">[8]INPUT!#REF!</definedName>
    <definedName name="H5ABL" localSheetId="20">[8]INPUT!#REF!</definedName>
    <definedName name="H5ABL">[8]INPUT!#REF!</definedName>
    <definedName name="H5ABR" localSheetId="19">[8]INPUT!#REF!</definedName>
    <definedName name="H5ABR" localSheetId="20">[8]INPUT!#REF!</definedName>
    <definedName name="H5ABR">[8]INPUT!#REF!</definedName>
    <definedName name="H5ACL" localSheetId="20">[8]INPUT!#REF!</definedName>
    <definedName name="H5ACL">[8]INPUT!#REF!</definedName>
    <definedName name="H5ACR" localSheetId="20">[8]INPUT!#REF!</definedName>
    <definedName name="H5ACR">[8]INPUT!#REF!</definedName>
    <definedName name="H5ADL" localSheetId="20">[8]INPUT!#REF!</definedName>
    <definedName name="H5ADL">[8]INPUT!#REF!</definedName>
    <definedName name="H5ADR" localSheetId="20">[8]INPUT!#REF!</definedName>
    <definedName name="H5ADR">[8]INPUT!#REF!</definedName>
    <definedName name="H5AEL" localSheetId="20">[8]INPUT!#REF!</definedName>
    <definedName name="H5AEL">[8]INPUT!#REF!</definedName>
    <definedName name="H5AER" localSheetId="20">[8]INPUT!#REF!</definedName>
    <definedName name="H5AER">[8]INPUT!#REF!</definedName>
    <definedName name="H5AFL" localSheetId="20">[8]INPUT!#REF!</definedName>
    <definedName name="H5AFL">[8]INPUT!#REF!</definedName>
    <definedName name="H5AFR" localSheetId="20">[8]INPUT!#REF!</definedName>
    <definedName name="H5AFR">[8]INPUT!#REF!</definedName>
    <definedName name="H5AGL" localSheetId="20">[8]INPUT!#REF!</definedName>
    <definedName name="H5AGL">[8]INPUT!#REF!</definedName>
    <definedName name="H5AGR" localSheetId="20">[8]INPUT!#REF!</definedName>
    <definedName name="H5AGR">[8]INPUT!#REF!</definedName>
    <definedName name="H5BAL" localSheetId="20">[8]INPUT!#REF!</definedName>
    <definedName name="H5BAL">[8]INPUT!#REF!</definedName>
    <definedName name="H5BAR" localSheetId="20">[8]INPUT!#REF!</definedName>
    <definedName name="H5BAR">[8]INPUT!#REF!</definedName>
    <definedName name="H5BBL" localSheetId="20">[8]INPUT!#REF!</definedName>
    <definedName name="H5BBL">[8]INPUT!#REF!</definedName>
    <definedName name="H5BBR" localSheetId="20">[8]INPUT!#REF!</definedName>
    <definedName name="H5BBR">[8]INPUT!#REF!</definedName>
    <definedName name="H5CAL" localSheetId="20">[8]INPUT!#REF!</definedName>
    <definedName name="H5CAL">[8]INPUT!#REF!</definedName>
    <definedName name="H5CAR" localSheetId="20">[8]INPUT!#REF!</definedName>
    <definedName name="H5CAR">[8]INPUT!#REF!</definedName>
    <definedName name="H5CBL" localSheetId="20">[8]INPUT!#REF!</definedName>
    <definedName name="H5CBL">[8]INPUT!#REF!</definedName>
    <definedName name="H5CBR" localSheetId="20">[8]INPUT!#REF!</definedName>
    <definedName name="H5CBR">[8]INPUT!#REF!</definedName>
    <definedName name="H5CCL" localSheetId="20">[8]INPUT!#REF!</definedName>
    <definedName name="H5CCL">[8]INPUT!#REF!</definedName>
    <definedName name="H5CCR" localSheetId="20">[8]INPUT!#REF!</definedName>
    <definedName name="H5CCR">[8]INPUT!#REF!</definedName>
    <definedName name="H5D1L" localSheetId="20">[8]INPUT!#REF!</definedName>
    <definedName name="H5D1L">[8]INPUT!#REF!</definedName>
    <definedName name="H5D1R" localSheetId="20">[8]INPUT!#REF!</definedName>
    <definedName name="H5D1R">[8]INPUT!#REF!</definedName>
    <definedName name="H5D2L" localSheetId="20">[8]INPUT!#REF!</definedName>
    <definedName name="H5D2L">[8]INPUT!#REF!</definedName>
    <definedName name="H5D2R" localSheetId="20">[8]INPUT!#REF!</definedName>
    <definedName name="H5D2R">[8]INPUT!#REF!</definedName>
    <definedName name="H5D3L" localSheetId="20">[8]INPUT!#REF!</definedName>
    <definedName name="H5D3L">[8]INPUT!#REF!</definedName>
    <definedName name="H5D3R" localSheetId="20">[8]INPUT!#REF!</definedName>
    <definedName name="H5D3R">[8]INPUT!#REF!</definedName>
    <definedName name="H6A1P" localSheetId="4">#REF!</definedName>
    <definedName name="H6A1P" localSheetId="19">#REF!</definedName>
    <definedName name="H6A1P" localSheetId="20">#REF!</definedName>
    <definedName name="H6A1P" localSheetId="18">#REF!</definedName>
    <definedName name="H6A1P">#REF!</definedName>
    <definedName name="h6a1t" localSheetId="19">#REF!</definedName>
    <definedName name="h6a1t" localSheetId="20">#REF!</definedName>
    <definedName name="h6a1t">#REF!</definedName>
    <definedName name="h6a2p" localSheetId="19">#REF!</definedName>
    <definedName name="h6a2p" localSheetId="20">#REF!</definedName>
    <definedName name="h6a2p">#REF!</definedName>
    <definedName name="h6a2t" localSheetId="19">#REF!</definedName>
    <definedName name="h6a2t" localSheetId="20">#REF!</definedName>
    <definedName name="h6a2t">#REF!</definedName>
    <definedName name="H6AAL" localSheetId="19">[8]INPUT!#REF!</definedName>
    <definedName name="H6AAL" localSheetId="20">[8]INPUT!#REF!</definedName>
    <definedName name="H6AAL">[8]INPUT!#REF!</definedName>
    <definedName name="H6AAR" localSheetId="19">[8]INPUT!#REF!</definedName>
    <definedName name="H6AAR" localSheetId="20">[8]INPUT!#REF!</definedName>
    <definedName name="H6AAR">[8]INPUT!#REF!</definedName>
    <definedName name="H6ABL" localSheetId="19">[8]INPUT!#REF!</definedName>
    <definedName name="H6ABL" localSheetId="20">[8]INPUT!#REF!</definedName>
    <definedName name="H6ABL">[8]INPUT!#REF!</definedName>
    <definedName name="H6ABR" localSheetId="19">[8]INPUT!#REF!</definedName>
    <definedName name="H6ABR" localSheetId="20">[8]INPUT!#REF!</definedName>
    <definedName name="H6ABR">[8]INPUT!#REF!</definedName>
    <definedName name="H6ACL" localSheetId="20">[8]INPUT!#REF!</definedName>
    <definedName name="H6ACL">[8]INPUT!#REF!</definedName>
    <definedName name="H6ACR" localSheetId="20">[8]INPUT!#REF!</definedName>
    <definedName name="H6ACR">[8]INPUT!#REF!</definedName>
    <definedName name="H6ADL" localSheetId="20">[8]INPUT!#REF!</definedName>
    <definedName name="H6ADL">[8]INPUT!#REF!</definedName>
    <definedName name="H6ADR" localSheetId="20">[8]INPUT!#REF!</definedName>
    <definedName name="H6ADR">[8]INPUT!#REF!</definedName>
    <definedName name="H6AEL" localSheetId="20">[8]INPUT!#REF!</definedName>
    <definedName name="H6AEL">[8]INPUT!#REF!</definedName>
    <definedName name="H6AER" localSheetId="20">[8]INPUT!#REF!</definedName>
    <definedName name="H6AER">[8]INPUT!#REF!</definedName>
    <definedName name="H6AFL" localSheetId="20">[8]INPUT!#REF!</definedName>
    <definedName name="H6AFL">[8]INPUT!#REF!</definedName>
    <definedName name="H6AFR" localSheetId="20">[8]INPUT!#REF!</definedName>
    <definedName name="H6AFR">[8]INPUT!#REF!</definedName>
    <definedName name="H6AGL" localSheetId="20">[8]INPUT!#REF!</definedName>
    <definedName name="H6AGL">[8]INPUT!#REF!</definedName>
    <definedName name="H6AGR" localSheetId="20">[8]INPUT!#REF!</definedName>
    <definedName name="H6AGR">[8]INPUT!#REF!</definedName>
    <definedName name="H6BAL" localSheetId="20">[8]INPUT!#REF!</definedName>
    <definedName name="H6BAL">[8]INPUT!#REF!</definedName>
    <definedName name="H6BAR" localSheetId="20">[8]INPUT!#REF!</definedName>
    <definedName name="H6BAR">[8]INPUT!#REF!</definedName>
    <definedName name="H6BBL" localSheetId="20">[8]INPUT!#REF!</definedName>
    <definedName name="H6BBL">[8]INPUT!#REF!</definedName>
    <definedName name="H6BBR" localSheetId="20">[8]INPUT!#REF!</definedName>
    <definedName name="H6BBR">[8]INPUT!#REF!</definedName>
    <definedName name="H6CAL" localSheetId="20">[8]INPUT!#REF!</definedName>
    <definedName name="H6CAL">[8]INPUT!#REF!</definedName>
    <definedName name="H6CAR" localSheetId="20">[8]INPUT!#REF!</definedName>
    <definedName name="H6CAR">[8]INPUT!#REF!</definedName>
    <definedName name="H6CBL" localSheetId="20">[8]INPUT!#REF!</definedName>
    <definedName name="H6CBL">[8]INPUT!#REF!</definedName>
    <definedName name="H6CBR" localSheetId="20">[8]INPUT!#REF!</definedName>
    <definedName name="H6CBR">[8]INPUT!#REF!</definedName>
    <definedName name="H6CCL" localSheetId="20">[8]INPUT!#REF!</definedName>
    <definedName name="H6CCL">[8]INPUT!#REF!</definedName>
    <definedName name="H6CCR" localSheetId="20">[8]INPUT!#REF!</definedName>
    <definedName name="H6CCR">[8]INPUT!#REF!</definedName>
    <definedName name="H6D1L" localSheetId="20">[8]INPUT!#REF!</definedName>
    <definedName name="H6D1L">[8]INPUT!#REF!</definedName>
    <definedName name="H6D1R" localSheetId="20">[8]INPUT!#REF!</definedName>
    <definedName name="H6D1R">[8]INPUT!#REF!</definedName>
    <definedName name="H6D2L" localSheetId="20">[8]INPUT!#REF!</definedName>
    <definedName name="H6D2L">[8]INPUT!#REF!</definedName>
    <definedName name="H6D2R" localSheetId="20">[8]INPUT!#REF!</definedName>
    <definedName name="H6D2R">[8]INPUT!#REF!</definedName>
    <definedName name="H6D3L" localSheetId="20">[8]INPUT!#REF!</definedName>
    <definedName name="H6D3L">[8]INPUT!#REF!</definedName>
    <definedName name="H6D3R" localSheetId="20">[8]INPUT!#REF!</definedName>
    <definedName name="H6D3R">[8]INPUT!#REF!</definedName>
    <definedName name="H7A1P" localSheetId="4">#REF!</definedName>
    <definedName name="H7A1P" localSheetId="19">#REF!</definedName>
    <definedName name="H7A1P" localSheetId="20">#REF!</definedName>
    <definedName name="H7A1P" localSheetId="18">#REF!</definedName>
    <definedName name="H7A1P">#REF!</definedName>
    <definedName name="h7a1t" localSheetId="19">#REF!</definedName>
    <definedName name="h7a1t" localSheetId="20">#REF!</definedName>
    <definedName name="h7a1t">#REF!</definedName>
    <definedName name="h7a2p" localSheetId="19">#REF!</definedName>
    <definedName name="h7a2p" localSheetId="20">#REF!</definedName>
    <definedName name="h7a2p">#REF!</definedName>
    <definedName name="h7a2t" localSheetId="19">#REF!</definedName>
    <definedName name="h7a2t" localSheetId="20">#REF!</definedName>
    <definedName name="h7a2t">#REF!</definedName>
    <definedName name="H7AAL" localSheetId="19">[8]INPUT!#REF!</definedName>
    <definedName name="H7AAL" localSheetId="20">[8]INPUT!#REF!</definedName>
    <definedName name="H7AAL">[8]INPUT!#REF!</definedName>
    <definedName name="H7AAR" localSheetId="19">[8]INPUT!#REF!</definedName>
    <definedName name="H7AAR" localSheetId="20">[8]INPUT!#REF!</definedName>
    <definedName name="H7AAR">[8]INPUT!#REF!</definedName>
    <definedName name="H7ABL" localSheetId="19">[8]INPUT!#REF!</definedName>
    <definedName name="H7ABL" localSheetId="20">[8]INPUT!#REF!</definedName>
    <definedName name="H7ABL">[8]INPUT!#REF!</definedName>
    <definedName name="H7ABR" localSheetId="19">[8]INPUT!#REF!</definedName>
    <definedName name="H7ABR" localSheetId="20">[8]INPUT!#REF!</definedName>
    <definedName name="H7ABR">[8]INPUT!#REF!</definedName>
    <definedName name="H7ACL" localSheetId="20">[8]INPUT!#REF!</definedName>
    <definedName name="H7ACL">[8]INPUT!#REF!</definedName>
    <definedName name="H7ACR" localSheetId="20">[8]INPUT!#REF!</definedName>
    <definedName name="H7ACR">[8]INPUT!#REF!</definedName>
    <definedName name="H7ADL" localSheetId="20">[8]INPUT!#REF!</definedName>
    <definedName name="H7ADL">[8]INPUT!#REF!</definedName>
    <definedName name="H7ADR" localSheetId="20">[8]INPUT!#REF!</definedName>
    <definedName name="H7ADR">[8]INPUT!#REF!</definedName>
    <definedName name="H7AEL" localSheetId="20">[8]INPUT!#REF!</definedName>
    <definedName name="H7AEL">[8]INPUT!#REF!</definedName>
    <definedName name="H7AER" localSheetId="20">[8]INPUT!#REF!</definedName>
    <definedName name="H7AER">[8]INPUT!#REF!</definedName>
    <definedName name="H7AFL" localSheetId="20">[8]INPUT!#REF!</definedName>
    <definedName name="H7AFL">[8]INPUT!#REF!</definedName>
    <definedName name="H7AFR" localSheetId="20">[8]INPUT!#REF!</definedName>
    <definedName name="H7AFR">[8]INPUT!#REF!</definedName>
    <definedName name="H7AGL" localSheetId="20">[8]INPUT!#REF!</definedName>
    <definedName name="H7AGL">[8]INPUT!#REF!</definedName>
    <definedName name="H7AGR" localSheetId="20">[8]INPUT!#REF!</definedName>
    <definedName name="H7AGR">[8]INPUT!#REF!</definedName>
    <definedName name="H7BAL" localSheetId="20">[8]INPUT!#REF!</definedName>
    <definedName name="H7BAL">[8]INPUT!#REF!</definedName>
    <definedName name="H7BAR" localSheetId="20">[8]INPUT!#REF!</definedName>
    <definedName name="H7BAR">[8]INPUT!#REF!</definedName>
    <definedName name="H7BBL" localSheetId="20">[8]INPUT!#REF!</definedName>
    <definedName name="H7BBL">[8]INPUT!#REF!</definedName>
    <definedName name="H7BBR" localSheetId="20">[8]INPUT!#REF!</definedName>
    <definedName name="H7BBR">[8]INPUT!#REF!</definedName>
    <definedName name="H7CAL" localSheetId="20">[8]INPUT!#REF!</definedName>
    <definedName name="H7CAL">[8]INPUT!#REF!</definedName>
    <definedName name="H7CAR" localSheetId="20">[8]INPUT!#REF!</definedName>
    <definedName name="H7CAR">[8]INPUT!#REF!</definedName>
    <definedName name="H7CBL" localSheetId="20">[8]INPUT!#REF!</definedName>
    <definedName name="H7CBL">[8]INPUT!#REF!</definedName>
    <definedName name="H7CBR" localSheetId="20">[8]INPUT!#REF!</definedName>
    <definedName name="H7CBR">[8]INPUT!#REF!</definedName>
    <definedName name="H7CCL" localSheetId="20">[8]INPUT!#REF!</definedName>
    <definedName name="H7CCL">[8]INPUT!#REF!</definedName>
    <definedName name="H7CCR" localSheetId="20">[8]INPUT!#REF!</definedName>
    <definedName name="H7CCR">[8]INPUT!#REF!</definedName>
    <definedName name="H7D1L" localSheetId="20">[8]INPUT!#REF!</definedName>
    <definedName name="H7D1L">[8]INPUT!#REF!</definedName>
    <definedName name="H7D1R" localSheetId="20">[8]INPUT!#REF!</definedName>
    <definedName name="H7D1R">[8]INPUT!#REF!</definedName>
    <definedName name="H7D2L" localSheetId="20">[8]INPUT!#REF!</definedName>
    <definedName name="H7D2L">[8]INPUT!#REF!</definedName>
    <definedName name="H7D2R" localSheetId="20">[8]INPUT!#REF!</definedName>
    <definedName name="H7D2R">[8]INPUT!#REF!</definedName>
    <definedName name="H7D3L" localSheetId="20">[8]INPUT!#REF!</definedName>
    <definedName name="H7D3L">[8]INPUT!#REF!</definedName>
    <definedName name="H7D3R" localSheetId="20">[8]INPUT!#REF!</definedName>
    <definedName name="H7D3R">[8]INPUT!#REF!</definedName>
    <definedName name="H8A1P" localSheetId="4">#REF!</definedName>
    <definedName name="H8A1P" localSheetId="19">#REF!</definedName>
    <definedName name="H8A1P" localSheetId="20">#REF!</definedName>
    <definedName name="H8A1P" localSheetId="18">#REF!</definedName>
    <definedName name="H8A1P">#REF!</definedName>
    <definedName name="h8a1t" localSheetId="19">#REF!</definedName>
    <definedName name="h8a1t" localSheetId="20">#REF!</definedName>
    <definedName name="h8a1t">#REF!</definedName>
    <definedName name="h8a2p" localSheetId="19">#REF!</definedName>
    <definedName name="h8a2p" localSheetId="20">#REF!</definedName>
    <definedName name="h8a2p">#REF!</definedName>
    <definedName name="h8a2t" localSheetId="19">#REF!</definedName>
    <definedName name="h8a2t" localSheetId="20">#REF!</definedName>
    <definedName name="h8a2t">#REF!</definedName>
    <definedName name="H8AAL" localSheetId="19">[8]INPUT!#REF!</definedName>
    <definedName name="H8AAL" localSheetId="20">[8]INPUT!#REF!</definedName>
    <definedName name="H8AAL">[8]INPUT!#REF!</definedName>
    <definedName name="H8AAR" localSheetId="19">[8]INPUT!#REF!</definedName>
    <definedName name="H8AAR" localSheetId="20">[8]INPUT!#REF!</definedName>
    <definedName name="H8AAR">[8]INPUT!#REF!</definedName>
    <definedName name="H8ABL" localSheetId="19">[8]INPUT!#REF!</definedName>
    <definedName name="H8ABL" localSheetId="20">[8]INPUT!#REF!</definedName>
    <definedName name="H8ABL">[8]INPUT!#REF!</definedName>
    <definedName name="H8ABR" localSheetId="19">[8]INPUT!#REF!</definedName>
    <definedName name="H8ABR" localSheetId="20">[8]INPUT!#REF!</definedName>
    <definedName name="H8ABR">[8]INPUT!#REF!</definedName>
    <definedName name="H8ACL" localSheetId="20">[8]INPUT!#REF!</definedName>
    <definedName name="H8ACL">[8]INPUT!#REF!</definedName>
    <definedName name="H8ACR" localSheetId="20">[8]INPUT!#REF!</definedName>
    <definedName name="H8ACR">[8]INPUT!#REF!</definedName>
    <definedName name="H8ADL" localSheetId="20">[8]INPUT!#REF!</definedName>
    <definedName name="H8ADL">[8]INPUT!#REF!</definedName>
    <definedName name="H8ADR" localSheetId="20">[8]INPUT!#REF!</definedName>
    <definedName name="H8ADR">[8]INPUT!#REF!</definedName>
    <definedName name="H8AEL" localSheetId="20">[8]INPUT!#REF!</definedName>
    <definedName name="H8AEL">[8]INPUT!#REF!</definedName>
    <definedName name="H8AER" localSheetId="20">[8]INPUT!#REF!</definedName>
    <definedName name="H8AER">[8]INPUT!#REF!</definedName>
    <definedName name="H8AFL" localSheetId="20">[8]INPUT!#REF!</definedName>
    <definedName name="H8AFL">[8]INPUT!#REF!</definedName>
    <definedName name="H8AFR" localSheetId="20">[8]INPUT!#REF!</definedName>
    <definedName name="H8AFR">[8]INPUT!#REF!</definedName>
    <definedName name="H8AGL" localSheetId="20">[8]INPUT!#REF!</definedName>
    <definedName name="H8AGL">[8]INPUT!#REF!</definedName>
    <definedName name="H8AGR" localSheetId="20">[8]INPUT!#REF!</definedName>
    <definedName name="H8AGR">[8]INPUT!#REF!</definedName>
    <definedName name="H8BAL" localSheetId="20">[8]INPUT!#REF!</definedName>
    <definedName name="H8BAL">[8]INPUT!#REF!</definedName>
    <definedName name="H8BAR" localSheetId="20">[8]INPUT!#REF!</definedName>
    <definedName name="H8BAR">[8]INPUT!#REF!</definedName>
    <definedName name="H8BBL" localSheetId="20">[8]INPUT!#REF!</definedName>
    <definedName name="H8BBL">[8]INPUT!#REF!</definedName>
    <definedName name="H8BBR" localSheetId="20">[8]INPUT!#REF!</definedName>
    <definedName name="H8BBR">[8]INPUT!#REF!</definedName>
    <definedName name="H8CAL" localSheetId="20">[8]INPUT!#REF!</definedName>
    <definedName name="H8CAL">[8]INPUT!#REF!</definedName>
    <definedName name="H8CAR" localSheetId="20">[8]INPUT!#REF!</definedName>
    <definedName name="H8CAR">[8]INPUT!#REF!</definedName>
    <definedName name="H8CBL" localSheetId="20">[8]INPUT!#REF!</definedName>
    <definedName name="H8CBL">[8]INPUT!#REF!</definedName>
    <definedName name="H8CBR" localSheetId="20">[8]INPUT!#REF!</definedName>
    <definedName name="H8CBR">[8]INPUT!#REF!</definedName>
    <definedName name="H8CCL" localSheetId="20">[8]INPUT!#REF!</definedName>
    <definedName name="H8CCL">[8]INPUT!#REF!</definedName>
    <definedName name="H8CCR" localSheetId="20">[8]INPUT!#REF!</definedName>
    <definedName name="H8CCR">[8]INPUT!#REF!</definedName>
    <definedName name="H8D1L" localSheetId="20">[8]INPUT!#REF!</definedName>
    <definedName name="H8D1L">[8]INPUT!#REF!</definedName>
    <definedName name="H8D1R" localSheetId="20">[8]INPUT!#REF!</definedName>
    <definedName name="H8D1R">[8]INPUT!#REF!</definedName>
    <definedName name="H8D2L" localSheetId="20">[8]INPUT!#REF!</definedName>
    <definedName name="H8D2L">[8]INPUT!#REF!</definedName>
    <definedName name="H8D2R" localSheetId="20">[8]INPUT!#REF!</definedName>
    <definedName name="H8D2R">[8]INPUT!#REF!</definedName>
    <definedName name="H8D3L" localSheetId="20">[8]INPUT!#REF!</definedName>
    <definedName name="H8D3L">[8]INPUT!#REF!</definedName>
    <definedName name="H8D3R" localSheetId="20">[8]INPUT!#REF!</definedName>
    <definedName name="H8D3R">[8]INPUT!#REF!</definedName>
    <definedName name="H9A1P" localSheetId="4">#REF!</definedName>
    <definedName name="H9A1P" localSheetId="19">#REF!</definedName>
    <definedName name="H9A1P" localSheetId="20">#REF!</definedName>
    <definedName name="H9A1P" localSheetId="18">#REF!</definedName>
    <definedName name="H9A1P">#REF!</definedName>
    <definedName name="h9a1t" localSheetId="19">#REF!</definedName>
    <definedName name="h9a1t" localSheetId="20">#REF!</definedName>
    <definedName name="h9a1t">#REF!</definedName>
    <definedName name="h9a2p" localSheetId="19">#REF!</definedName>
    <definedName name="h9a2p" localSheetId="20">#REF!</definedName>
    <definedName name="h9a2p">#REF!</definedName>
    <definedName name="h9a2t" localSheetId="19">#REF!</definedName>
    <definedName name="h9a2t" localSheetId="20">#REF!</definedName>
    <definedName name="h9a2t">#REF!</definedName>
    <definedName name="H9AAL" localSheetId="19">[8]INPUT!#REF!</definedName>
    <definedName name="H9AAL" localSheetId="20">[8]INPUT!#REF!</definedName>
    <definedName name="H9AAL">[8]INPUT!#REF!</definedName>
    <definedName name="H9AAR" localSheetId="19">[8]INPUT!#REF!</definedName>
    <definedName name="H9AAR" localSheetId="20">[8]INPUT!#REF!</definedName>
    <definedName name="H9AAR">[8]INPUT!#REF!</definedName>
    <definedName name="H9ABL" localSheetId="19">[8]INPUT!#REF!</definedName>
    <definedName name="H9ABL" localSheetId="20">[8]INPUT!#REF!</definedName>
    <definedName name="H9ABL">[8]INPUT!#REF!</definedName>
    <definedName name="H9ABR" localSheetId="19">[8]INPUT!#REF!</definedName>
    <definedName name="H9ABR" localSheetId="20">[8]INPUT!#REF!</definedName>
    <definedName name="H9ABR">[8]INPUT!#REF!</definedName>
    <definedName name="H9ACL" localSheetId="20">[8]INPUT!#REF!</definedName>
    <definedName name="H9ACL">[8]INPUT!#REF!</definedName>
    <definedName name="H9ACR" localSheetId="20">[8]INPUT!#REF!</definedName>
    <definedName name="H9ACR">[8]INPUT!#REF!</definedName>
    <definedName name="H9ADL" localSheetId="20">[8]INPUT!#REF!</definedName>
    <definedName name="H9ADL">[8]INPUT!#REF!</definedName>
    <definedName name="H9ADR" localSheetId="20">[8]INPUT!#REF!</definedName>
    <definedName name="H9ADR">[8]INPUT!#REF!</definedName>
    <definedName name="H9AEL" localSheetId="20">[8]INPUT!#REF!</definedName>
    <definedName name="H9AEL">[8]INPUT!#REF!</definedName>
    <definedName name="H9AER" localSheetId="20">[8]INPUT!#REF!</definedName>
    <definedName name="H9AER">[8]INPUT!#REF!</definedName>
    <definedName name="H9AFL" localSheetId="20">[8]INPUT!#REF!</definedName>
    <definedName name="H9AFL">[8]INPUT!#REF!</definedName>
    <definedName name="H9AFR" localSheetId="20">[8]INPUT!#REF!</definedName>
    <definedName name="H9AFR">[8]INPUT!#REF!</definedName>
    <definedName name="H9AGL" localSheetId="20">[8]INPUT!#REF!</definedName>
    <definedName name="H9AGL">[8]INPUT!#REF!</definedName>
    <definedName name="H9AGR" localSheetId="20">[8]INPUT!#REF!</definedName>
    <definedName name="H9AGR">[8]INPUT!#REF!</definedName>
    <definedName name="H9BAL" localSheetId="20">[8]INPUT!#REF!</definedName>
    <definedName name="H9BAL">[8]INPUT!#REF!</definedName>
    <definedName name="H9BAR" localSheetId="20">[8]INPUT!#REF!</definedName>
    <definedName name="H9BAR">[8]INPUT!#REF!</definedName>
    <definedName name="H9BBL" localSheetId="20">[8]INPUT!#REF!</definedName>
    <definedName name="H9BBL">[8]INPUT!#REF!</definedName>
    <definedName name="H9BBR" localSheetId="20">[8]INPUT!#REF!</definedName>
    <definedName name="H9BBR">[8]INPUT!#REF!</definedName>
    <definedName name="H9CAL" localSheetId="20">[8]INPUT!#REF!</definedName>
    <definedName name="H9CAL">[8]INPUT!#REF!</definedName>
    <definedName name="H9CAR" localSheetId="20">[8]INPUT!#REF!</definedName>
    <definedName name="H9CAR">[8]INPUT!#REF!</definedName>
    <definedName name="H9CBL" localSheetId="20">[8]INPUT!#REF!</definedName>
    <definedName name="H9CBL">[8]INPUT!#REF!</definedName>
    <definedName name="H9CBR" localSheetId="20">[8]INPUT!#REF!</definedName>
    <definedName name="H9CBR">[8]INPUT!#REF!</definedName>
    <definedName name="H9CCL" localSheetId="20">[8]INPUT!#REF!</definedName>
    <definedName name="H9CCL">[8]INPUT!#REF!</definedName>
    <definedName name="H9CCR" localSheetId="20">[8]INPUT!#REF!</definedName>
    <definedName name="H9CCR">[8]INPUT!#REF!</definedName>
    <definedName name="H9D1L" localSheetId="20">[8]INPUT!#REF!</definedName>
    <definedName name="H9D1L">[8]INPUT!#REF!</definedName>
    <definedName name="H9D1R" localSheetId="20">[8]INPUT!#REF!</definedName>
    <definedName name="H9D1R">[8]INPUT!#REF!</definedName>
    <definedName name="H9D2L" localSheetId="20">[8]INPUT!#REF!</definedName>
    <definedName name="H9D2L">[8]INPUT!#REF!</definedName>
    <definedName name="H9D2R" localSheetId="20">[8]INPUT!#REF!</definedName>
    <definedName name="H9D2R">[8]INPUT!#REF!</definedName>
    <definedName name="H9D3L" localSheetId="20">[8]INPUT!#REF!</definedName>
    <definedName name="H9D3L">[8]INPUT!#REF!</definedName>
    <definedName name="H9D3R" localSheetId="20">[8]INPUT!#REF!</definedName>
    <definedName name="H9D3R">[8]INPUT!#REF!</definedName>
    <definedName name="HA10L" localSheetId="20">[8]INPUT!#REF!</definedName>
    <definedName name="HA10L">[8]INPUT!#REF!</definedName>
    <definedName name="HA10R" localSheetId="20">[8]INPUT!#REF!</definedName>
    <definedName name="HA10R">[8]INPUT!#REF!</definedName>
    <definedName name="HA1P" localSheetId="4">#REF!</definedName>
    <definedName name="HA1P" localSheetId="19">#REF!</definedName>
    <definedName name="HA1P" localSheetId="20">#REF!</definedName>
    <definedName name="HA1P" localSheetId="18">#REF!</definedName>
    <definedName name="HA1P">#REF!</definedName>
    <definedName name="ha1t" localSheetId="19">#REF!</definedName>
    <definedName name="ha1t" localSheetId="20">#REF!</definedName>
    <definedName name="ha1t">#REF!</definedName>
    <definedName name="ha2p" localSheetId="19">#REF!</definedName>
    <definedName name="ha2p" localSheetId="20">#REF!</definedName>
    <definedName name="ha2p">#REF!</definedName>
    <definedName name="ha2t" localSheetId="19">#REF!</definedName>
    <definedName name="ha2t" localSheetId="20">#REF!</definedName>
    <definedName name="ha2t">#REF!</definedName>
    <definedName name="HA3L" localSheetId="19">[8]INPUT!#REF!</definedName>
    <definedName name="HA3L" localSheetId="20">[8]INPUT!#REF!</definedName>
    <definedName name="HA3L">[8]INPUT!#REF!</definedName>
    <definedName name="HA3R" localSheetId="19">[8]INPUT!#REF!</definedName>
    <definedName name="HA3R" localSheetId="20">[8]INPUT!#REF!</definedName>
    <definedName name="HA3R">[8]INPUT!#REF!</definedName>
    <definedName name="HA4L" localSheetId="19">[8]INPUT!#REF!</definedName>
    <definedName name="HA4L" localSheetId="20">[8]INPUT!#REF!</definedName>
    <definedName name="HA4L">[8]INPUT!#REF!</definedName>
    <definedName name="HA4R" localSheetId="19">[8]INPUT!#REF!</definedName>
    <definedName name="HA4R" localSheetId="20">[8]INPUT!#REF!</definedName>
    <definedName name="HA4R">[8]INPUT!#REF!</definedName>
    <definedName name="HA5L" localSheetId="20">[8]INPUT!#REF!</definedName>
    <definedName name="HA5L">[8]INPUT!#REF!</definedName>
    <definedName name="HA5R" localSheetId="20">[8]INPUT!#REF!</definedName>
    <definedName name="HA5R">[8]INPUT!#REF!</definedName>
    <definedName name="HA6L" localSheetId="20">[8]INPUT!#REF!</definedName>
    <definedName name="HA6L">[8]INPUT!#REF!</definedName>
    <definedName name="HA6R" localSheetId="20">[8]INPUT!#REF!</definedName>
    <definedName name="HA6R">[8]INPUT!#REF!</definedName>
    <definedName name="HA7L" localSheetId="20">[8]INPUT!#REF!</definedName>
    <definedName name="HA7L">[8]INPUT!#REF!</definedName>
    <definedName name="HA7R" localSheetId="20">[8]INPUT!#REF!</definedName>
    <definedName name="HA7R">[8]INPUT!#REF!</definedName>
    <definedName name="HA8L" localSheetId="20">[8]INPUT!#REF!</definedName>
    <definedName name="HA8L">[8]INPUT!#REF!</definedName>
    <definedName name="HA8R" localSheetId="20">[8]INPUT!#REF!</definedName>
    <definedName name="HA8R">[8]INPUT!#REF!</definedName>
    <definedName name="HA9L" localSheetId="20">[8]INPUT!#REF!</definedName>
    <definedName name="HA9L">[8]INPUT!#REF!</definedName>
    <definedName name="HA9R" localSheetId="20">[8]INPUT!#REF!</definedName>
    <definedName name="HA9R">[8]INPUT!#REF!</definedName>
    <definedName name="HH" localSheetId="4">#REF!</definedName>
    <definedName name="HH" localSheetId="19">#REF!</definedName>
    <definedName name="HH" localSheetId="20">#REF!</definedName>
    <definedName name="HH" localSheetId="18">#REF!</definedName>
    <definedName name="HH">#REF!</definedName>
    <definedName name="HH10L" localSheetId="4">[8]INPUT!#REF!</definedName>
    <definedName name="HH10L" localSheetId="19">[8]INPUT!#REF!</definedName>
    <definedName name="HH10L" localSheetId="20">[8]INPUT!#REF!</definedName>
    <definedName name="HH10L" localSheetId="18">[8]INPUT!#REF!</definedName>
    <definedName name="HH10L">[8]INPUT!#REF!</definedName>
    <definedName name="HH10R" localSheetId="4">[8]INPUT!#REF!</definedName>
    <definedName name="HH10R" localSheetId="20">[8]INPUT!#REF!</definedName>
    <definedName name="HH10R" localSheetId="18">[8]INPUT!#REF!</definedName>
    <definedName name="HH10R">[8]INPUT!#REF!</definedName>
    <definedName name="HH3L" localSheetId="20">[8]INPUT!#REF!</definedName>
    <definedName name="HH3L">[8]INPUT!#REF!</definedName>
    <definedName name="HH3R" localSheetId="20">[8]INPUT!#REF!</definedName>
    <definedName name="HH3R">[8]INPUT!#REF!</definedName>
    <definedName name="HH4L" localSheetId="20">[8]INPUT!#REF!</definedName>
    <definedName name="HH4L">[8]INPUT!#REF!</definedName>
    <definedName name="HH4R" localSheetId="20">[8]INPUT!#REF!</definedName>
    <definedName name="HH4R">[8]INPUT!#REF!</definedName>
    <definedName name="HH5L" localSheetId="20">[8]INPUT!#REF!</definedName>
    <definedName name="HH5L">[8]INPUT!#REF!</definedName>
    <definedName name="HH5R" localSheetId="20">[8]INPUT!#REF!</definedName>
    <definedName name="HH5R">[8]INPUT!#REF!</definedName>
    <definedName name="HH6L" localSheetId="20">[8]INPUT!#REF!</definedName>
    <definedName name="HH6L">[8]INPUT!#REF!</definedName>
    <definedName name="HH6R" localSheetId="20">[8]INPUT!#REF!</definedName>
    <definedName name="HH6R">[8]INPUT!#REF!</definedName>
    <definedName name="HH7L" localSheetId="20">[8]INPUT!#REF!</definedName>
    <definedName name="HH7L">[8]INPUT!#REF!</definedName>
    <definedName name="HH7R" localSheetId="20">[8]INPUT!#REF!</definedName>
    <definedName name="HH7R">[8]INPUT!#REF!</definedName>
    <definedName name="HH8L" localSheetId="20">[8]INPUT!#REF!</definedName>
    <definedName name="HH8L">[8]INPUT!#REF!</definedName>
    <definedName name="HH8R" localSheetId="20">[8]INPUT!#REF!</definedName>
    <definedName name="HH8R">[8]INPUT!#REF!</definedName>
    <definedName name="HH9L" localSheetId="20">[8]INPUT!#REF!</definedName>
    <definedName name="HH9L">[8]INPUT!#REF!</definedName>
    <definedName name="HH9R" localSheetId="20">[8]INPUT!#REF!</definedName>
    <definedName name="HH9R">[8]INPUT!#REF!</definedName>
    <definedName name="HHH" localSheetId="4">#REF!</definedName>
    <definedName name="HHH" localSheetId="19">#REF!</definedName>
    <definedName name="HHH" localSheetId="18">#REF!</definedName>
    <definedName name="HHH">#REF!</definedName>
    <definedName name="HHHHH" localSheetId="19">#REF!</definedName>
    <definedName name="HHHHH">#REF!</definedName>
    <definedName name="HS" localSheetId="19">[9]교각1!#REF!</definedName>
    <definedName name="HS" localSheetId="20">[9]교각1!#REF!</definedName>
    <definedName name="HS">[9]교각1!#REF!</definedName>
    <definedName name="HSUM10L" localSheetId="19">[8]INPUT!#REF!</definedName>
    <definedName name="HSUM10L" localSheetId="20">[8]INPUT!#REF!</definedName>
    <definedName name="HSUM10L">[8]INPUT!#REF!</definedName>
    <definedName name="HSUM10R" localSheetId="19">[8]INPUT!#REF!</definedName>
    <definedName name="HSUM10R" localSheetId="20">[8]INPUT!#REF!</definedName>
    <definedName name="HSUM10R">[8]INPUT!#REF!</definedName>
    <definedName name="HSUM3L" localSheetId="19">[8]INPUT!#REF!</definedName>
    <definedName name="HSUM3L" localSheetId="20">[8]INPUT!#REF!</definedName>
    <definedName name="HSUM3L">[8]INPUT!#REF!</definedName>
    <definedName name="HSUM3R" localSheetId="20">[8]INPUT!#REF!</definedName>
    <definedName name="HSUM3R">[8]INPUT!#REF!</definedName>
    <definedName name="HSUM4L" localSheetId="20">[8]INPUT!#REF!</definedName>
    <definedName name="HSUM4L">[8]INPUT!#REF!</definedName>
    <definedName name="HSUM4R" localSheetId="20">[8]INPUT!#REF!</definedName>
    <definedName name="HSUM4R">[8]INPUT!#REF!</definedName>
    <definedName name="HSUM5L" localSheetId="20">[8]INPUT!#REF!</definedName>
    <definedName name="HSUM5L">[8]INPUT!#REF!</definedName>
    <definedName name="HSUM5R" localSheetId="20">[8]INPUT!#REF!</definedName>
    <definedName name="HSUM5R">[8]INPUT!#REF!</definedName>
    <definedName name="HSUM6L" localSheetId="20">[8]INPUT!#REF!</definedName>
    <definedName name="HSUM6L">[8]INPUT!#REF!</definedName>
    <definedName name="HSUM6R" localSheetId="20">[8]INPUT!#REF!</definedName>
    <definedName name="HSUM6R">[8]INPUT!#REF!</definedName>
    <definedName name="HSUM7L" localSheetId="20">[8]INPUT!#REF!</definedName>
    <definedName name="HSUM7L">[8]INPUT!#REF!</definedName>
    <definedName name="HSUM7R" localSheetId="20">[8]INPUT!#REF!</definedName>
    <definedName name="HSUM7R">[8]INPUT!#REF!</definedName>
    <definedName name="HSUM8L" localSheetId="20">[8]INPUT!#REF!</definedName>
    <definedName name="HSUM8L">[8]INPUT!#REF!</definedName>
    <definedName name="HSUM8R" localSheetId="20">[8]INPUT!#REF!</definedName>
    <definedName name="HSUM8R">[8]INPUT!#REF!</definedName>
    <definedName name="HSUM9L" localSheetId="20">[8]INPUT!#REF!</definedName>
    <definedName name="HSUM9L">[8]INPUT!#REF!</definedName>
    <definedName name="HSUM9R" localSheetId="20">[8]INPUT!#REF!</definedName>
    <definedName name="HSUM9R">[8]INPUT!#REF!</definedName>
    <definedName name="HX10L" localSheetId="20">[8]INPUT!#REF!</definedName>
    <definedName name="HX10L">[8]INPUT!#REF!</definedName>
    <definedName name="HX10R" localSheetId="20">[8]INPUT!#REF!</definedName>
    <definedName name="HX10R">[8]INPUT!#REF!</definedName>
    <definedName name="HX3L" localSheetId="20">[8]INPUT!#REF!</definedName>
    <definedName name="HX3L">[8]INPUT!#REF!</definedName>
    <definedName name="HX3R" localSheetId="20">[8]INPUT!#REF!</definedName>
    <definedName name="HX3R">[8]INPUT!#REF!</definedName>
    <definedName name="HX4L" localSheetId="20">[8]INPUT!#REF!</definedName>
    <definedName name="HX4L">[8]INPUT!#REF!</definedName>
    <definedName name="HX4R" localSheetId="20">[8]INPUT!#REF!</definedName>
    <definedName name="HX4R">[8]INPUT!#REF!</definedName>
    <definedName name="HX5L" localSheetId="20">[8]INPUT!#REF!</definedName>
    <definedName name="HX5L">[8]INPUT!#REF!</definedName>
    <definedName name="HX5R" localSheetId="20">[8]INPUT!#REF!</definedName>
    <definedName name="HX5R">[8]INPUT!#REF!</definedName>
    <definedName name="HX6L" localSheetId="20">[8]INPUT!#REF!</definedName>
    <definedName name="HX6L">[8]INPUT!#REF!</definedName>
    <definedName name="HX6R" localSheetId="20">[8]INPUT!#REF!</definedName>
    <definedName name="HX6R">[8]INPUT!#REF!</definedName>
    <definedName name="HX7L" localSheetId="20">[8]INPUT!#REF!</definedName>
    <definedName name="HX7L">[8]INPUT!#REF!</definedName>
    <definedName name="HX7R" localSheetId="20">[8]INPUT!#REF!</definedName>
    <definedName name="HX7R">[8]INPUT!#REF!</definedName>
    <definedName name="HX8L" localSheetId="20">[8]INPUT!#REF!</definedName>
    <definedName name="HX8L">[8]INPUT!#REF!</definedName>
    <definedName name="HX8R" localSheetId="20">[8]INPUT!#REF!</definedName>
    <definedName name="HX8R">[8]INPUT!#REF!</definedName>
    <definedName name="HX9L" localSheetId="20">[8]INPUT!#REF!</definedName>
    <definedName name="HX9L">[8]INPUT!#REF!</definedName>
    <definedName name="HX9R" localSheetId="20">[8]INPUT!#REF!</definedName>
    <definedName name="HX9R">[8]INPUT!#REF!</definedName>
    <definedName name="H형강" localSheetId="4">#REF!</definedName>
    <definedName name="H형강" localSheetId="19">#REF!</definedName>
    <definedName name="H형강" localSheetId="20">#REF!</definedName>
    <definedName name="H형강" localSheetId="18">#REF!</definedName>
    <definedName name="H형강">#REF!</definedName>
    <definedName name="II" localSheetId="19">#REF!</definedName>
    <definedName name="II">#REF!</definedName>
    <definedName name="IIIIIII" localSheetId="19">#REF!</definedName>
    <definedName name="IIIIIII">#REF!</definedName>
    <definedName name="JJJ" localSheetId="19">#REF!</definedName>
    <definedName name="JJJ">#REF!</definedName>
    <definedName name="JJJJJ" localSheetId="19">#REF!</definedName>
    <definedName name="JJJJJ">#REF!</definedName>
    <definedName name="J총뒷">[7]배수공!$AH$11</definedName>
    <definedName name="J총콘">[12]배수공!$AL$11</definedName>
    <definedName name="K" localSheetId="4">#REF!</definedName>
    <definedName name="K" localSheetId="19">#REF!</definedName>
    <definedName name="K" localSheetId="18">#REF!</definedName>
    <definedName name="K">#REF!</definedName>
    <definedName name="KKK" localSheetId="19">#REF!</definedName>
    <definedName name="KKK">#REF!</definedName>
    <definedName name="L" localSheetId="19">#REF!</definedName>
    <definedName name="L" localSheetId="20">#REF!</definedName>
    <definedName name="L">#REF!</definedName>
    <definedName name="L1A1P" localSheetId="19">#REF!</definedName>
    <definedName name="L1A1P" localSheetId="20">#REF!</definedName>
    <definedName name="L1A1P">#REF!</definedName>
    <definedName name="l1a1t" localSheetId="19">#REF!</definedName>
    <definedName name="l1a1t" localSheetId="20">#REF!</definedName>
    <definedName name="l1a1t">#REF!</definedName>
    <definedName name="l1a2p" localSheetId="19">#REF!</definedName>
    <definedName name="l1a2p" localSheetId="20">#REF!</definedName>
    <definedName name="l1a2p">#REF!</definedName>
    <definedName name="l1a2t" localSheetId="19">#REF!</definedName>
    <definedName name="l1a2t" localSheetId="20">#REF!</definedName>
    <definedName name="l1a2t">#REF!</definedName>
    <definedName name="L1L" localSheetId="19">#REF!</definedName>
    <definedName name="L1L" localSheetId="20">#REF!</definedName>
    <definedName name="L1L">#REF!</definedName>
    <definedName name="L2A1P" localSheetId="19">#REF!</definedName>
    <definedName name="L2A1P" localSheetId="20">#REF!</definedName>
    <definedName name="L2A1P">#REF!</definedName>
    <definedName name="l2a1t" localSheetId="19">#REF!</definedName>
    <definedName name="l2a1t" localSheetId="20">#REF!</definedName>
    <definedName name="l2a1t">#REF!</definedName>
    <definedName name="l2a2p" localSheetId="19">#REF!</definedName>
    <definedName name="l2a2p" localSheetId="20">#REF!</definedName>
    <definedName name="l2a2p">#REF!</definedName>
    <definedName name="l2a2t" localSheetId="19">#REF!</definedName>
    <definedName name="l2a2t" localSheetId="20">#REF!</definedName>
    <definedName name="l2a2t">#REF!</definedName>
    <definedName name="L2L" localSheetId="19">#REF!</definedName>
    <definedName name="L2L" localSheetId="20">#REF!</definedName>
    <definedName name="L2L">#REF!</definedName>
    <definedName name="L3A1P" localSheetId="19">#REF!</definedName>
    <definedName name="L3A1P" localSheetId="20">#REF!</definedName>
    <definedName name="L3A1P">#REF!</definedName>
    <definedName name="l3a1t" localSheetId="19">#REF!</definedName>
    <definedName name="l3a1t" localSheetId="20">#REF!</definedName>
    <definedName name="l3a1t">#REF!</definedName>
    <definedName name="l3a2p" localSheetId="19">#REF!</definedName>
    <definedName name="l3a2p" localSheetId="20">#REF!</definedName>
    <definedName name="l3a2p">#REF!</definedName>
    <definedName name="l3a2t" localSheetId="19">#REF!</definedName>
    <definedName name="l3a2t" localSheetId="20">#REF!</definedName>
    <definedName name="l3a2t">#REF!</definedName>
    <definedName name="L3L" localSheetId="19">#REF!</definedName>
    <definedName name="L3L" localSheetId="20">#REF!</definedName>
    <definedName name="L3L">#REF!</definedName>
    <definedName name="L4A1P" localSheetId="19">#REF!</definedName>
    <definedName name="L4A1P" localSheetId="20">#REF!</definedName>
    <definedName name="L4A1P">#REF!</definedName>
    <definedName name="l4a1t" localSheetId="19">#REF!</definedName>
    <definedName name="l4a1t" localSheetId="20">#REF!</definedName>
    <definedName name="l4a1t">#REF!</definedName>
    <definedName name="l4a2p" localSheetId="19">#REF!</definedName>
    <definedName name="l4a2p" localSheetId="20">#REF!</definedName>
    <definedName name="l4a2p">#REF!</definedName>
    <definedName name="l4a2t" localSheetId="19">#REF!</definedName>
    <definedName name="l4a2t" localSheetId="20">#REF!</definedName>
    <definedName name="l4a2t">#REF!</definedName>
    <definedName name="L4L" localSheetId="19">#REF!</definedName>
    <definedName name="L4L" localSheetId="20">#REF!</definedName>
    <definedName name="L4L">#REF!</definedName>
    <definedName name="L5A1P" localSheetId="19">#REF!</definedName>
    <definedName name="L5A1P" localSheetId="20">#REF!</definedName>
    <definedName name="L5A1P">#REF!</definedName>
    <definedName name="l5a1t" localSheetId="19">#REF!</definedName>
    <definedName name="l5a1t" localSheetId="20">#REF!</definedName>
    <definedName name="l5a1t">#REF!</definedName>
    <definedName name="l5a2p" localSheetId="19">#REF!</definedName>
    <definedName name="l5a2p" localSheetId="20">#REF!</definedName>
    <definedName name="l5a2p">#REF!</definedName>
    <definedName name="l5a2t" localSheetId="19">#REF!</definedName>
    <definedName name="l5a2t" localSheetId="20">#REF!</definedName>
    <definedName name="l5a2t">#REF!</definedName>
    <definedName name="L6A1P" localSheetId="19">#REF!</definedName>
    <definedName name="L6A1P" localSheetId="20">#REF!</definedName>
    <definedName name="L6A1P">#REF!</definedName>
    <definedName name="l6a1t" localSheetId="19">#REF!</definedName>
    <definedName name="l6a1t" localSheetId="20">#REF!</definedName>
    <definedName name="l6a1t">#REF!</definedName>
    <definedName name="l6a2p" localSheetId="19">#REF!</definedName>
    <definedName name="l6a2p" localSheetId="20">#REF!</definedName>
    <definedName name="l6a2p">#REF!</definedName>
    <definedName name="l6a2t" localSheetId="19">#REF!</definedName>
    <definedName name="l6a2t" localSheetId="20">#REF!</definedName>
    <definedName name="l6a2t">#REF!</definedName>
    <definedName name="LA1P" localSheetId="19">#REF!</definedName>
    <definedName name="LA1P" localSheetId="20">#REF!</definedName>
    <definedName name="LA1P">#REF!</definedName>
    <definedName name="la1t" localSheetId="19">#REF!</definedName>
    <definedName name="la1t" localSheetId="20">#REF!</definedName>
    <definedName name="la1t">#REF!</definedName>
    <definedName name="la2p" localSheetId="19">#REF!</definedName>
    <definedName name="la2p" localSheetId="20">#REF!</definedName>
    <definedName name="la2p">#REF!</definedName>
    <definedName name="la2t" localSheetId="19">#REF!</definedName>
    <definedName name="la2t" localSheetId="20">#REF!</definedName>
    <definedName name="la2t">#REF!</definedName>
    <definedName name="LL" localSheetId="19">#REF!</definedName>
    <definedName name="LL">#REF!</definedName>
    <definedName name="LLLL" localSheetId="19">#REF!</definedName>
    <definedName name="LLLL">#REF!</definedName>
    <definedName name="LLLLLL" localSheetId="19">#REF!</definedName>
    <definedName name="LLLLLL">#REF!</definedName>
    <definedName name="M1A1P" localSheetId="19">#REF!</definedName>
    <definedName name="M1A1P" localSheetId="20">#REF!</definedName>
    <definedName name="M1A1P">#REF!</definedName>
    <definedName name="m1a1t" localSheetId="19">#REF!</definedName>
    <definedName name="m1a1t" localSheetId="20">#REF!</definedName>
    <definedName name="m1a1t">#REF!</definedName>
    <definedName name="m1a2p" localSheetId="19">#REF!</definedName>
    <definedName name="m1a2p" localSheetId="20">#REF!</definedName>
    <definedName name="m1a2p">#REF!</definedName>
    <definedName name="m1a2t" localSheetId="19">#REF!</definedName>
    <definedName name="m1a2t" localSheetId="20">#REF!</definedName>
    <definedName name="m1a2t">#REF!</definedName>
    <definedName name="M2A1P" localSheetId="19">#REF!</definedName>
    <definedName name="M2A1P" localSheetId="20">#REF!</definedName>
    <definedName name="M2A1P">#REF!</definedName>
    <definedName name="m2a1t" localSheetId="19">#REF!</definedName>
    <definedName name="m2a1t" localSheetId="20">#REF!</definedName>
    <definedName name="m2a1t">#REF!</definedName>
    <definedName name="m2a2p" localSheetId="19">#REF!</definedName>
    <definedName name="m2a2p" localSheetId="20">#REF!</definedName>
    <definedName name="m2a2p">#REF!</definedName>
    <definedName name="m2a2t" localSheetId="19">#REF!</definedName>
    <definedName name="m2a2t" localSheetId="20">#REF!</definedName>
    <definedName name="m2a2t">#REF!</definedName>
    <definedName name="M3A1P" localSheetId="19">#REF!</definedName>
    <definedName name="M3A1P" localSheetId="20">#REF!</definedName>
    <definedName name="M3A1P">#REF!</definedName>
    <definedName name="m3a1t" localSheetId="19">#REF!</definedName>
    <definedName name="m3a1t" localSheetId="20">#REF!</definedName>
    <definedName name="m3a1t">#REF!</definedName>
    <definedName name="m3a2p" localSheetId="19">#REF!</definedName>
    <definedName name="m3a2p" localSheetId="20">#REF!</definedName>
    <definedName name="m3a2p">#REF!</definedName>
    <definedName name="m3a2t" localSheetId="19">#REF!</definedName>
    <definedName name="m3a2t" localSheetId="20">#REF!</definedName>
    <definedName name="m3a2t">#REF!</definedName>
    <definedName name="M4A1P" localSheetId="19">#REF!</definedName>
    <definedName name="M4A1P" localSheetId="20">#REF!</definedName>
    <definedName name="M4A1P">#REF!</definedName>
    <definedName name="m4a1t" localSheetId="19">#REF!</definedName>
    <definedName name="m4a1t" localSheetId="20">#REF!</definedName>
    <definedName name="m4a1t">#REF!</definedName>
    <definedName name="m4a2p" localSheetId="19">#REF!</definedName>
    <definedName name="m4a2p" localSheetId="20">#REF!</definedName>
    <definedName name="m4a2p">#REF!</definedName>
    <definedName name="m4a2t" localSheetId="19">#REF!</definedName>
    <definedName name="m4a2t" localSheetId="20">#REF!</definedName>
    <definedName name="m4a2t">#REF!</definedName>
    <definedName name="MM" localSheetId="19">#REF!</definedName>
    <definedName name="MM">#REF!</definedName>
    <definedName name="MOR10L" localSheetId="19">[8]INPUT!#REF!</definedName>
    <definedName name="MOR10L" localSheetId="20">[8]INPUT!#REF!</definedName>
    <definedName name="MOR10L">[8]INPUT!#REF!</definedName>
    <definedName name="MOR10R" localSheetId="19">[8]INPUT!#REF!</definedName>
    <definedName name="MOR10R" localSheetId="20">[8]INPUT!#REF!</definedName>
    <definedName name="MOR10R">[8]INPUT!#REF!</definedName>
    <definedName name="MOR3L" localSheetId="19">[8]INPUT!#REF!</definedName>
    <definedName name="MOR3L" localSheetId="20">[8]INPUT!#REF!</definedName>
    <definedName name="MOR3L">[8]INPUT!#REF!</definedName>
    <definedName name="MOR3R" localSheetId="19">[8]INPUT!#REF!</definedName>
    <definedName name="MOR3R" localSheetId="20">[8]INPUT!#REF!</definedName>
    <definedName name="MOR3R">[8]INPUT!#REF!</definedName>
    <definedName name="MOR4L" localSheetId="20">[8]INPUT!#REF!</definedName>
    <definedName name="MOR4L">[8]INPUT!#REF!</definedName>
    <definedName name="MOR4R" localSheetId="20">[8]INPUT!#REF!</definedName>
    <definedName name="MOR4R">[8]INPUT!#REF!</definedName>
    <definedName name="MOR5L" localSheetId="20">[8]INPUT!#REF!</definedName>
    <definedName name="MOR5L">[8]INPUT!#REF!</definedName>
    <definedName name="MOR5R" localSheetId="20">[8]INPUT!#REF!</definedName>
    <definedName name="MOR5R">[8]INPUT!#REF!</definedName>
    <definedName name="MOR6L" localSheetId="20">[8]INPUT!#REF!</definedName>
    <definedName name="MOR6L">[8]INPUT!#REF!</definedName>
    <definedName name="MOR6R" localSheetId="20">[8]INPUT!#REF!</definedName>
    <definedName name="MOR6R">[8]INPUT!#REF!</definedName>
    <definedName name="MOR7L" localSheetId="20">[8]INPUT!#REF!</definedName>
    <definedName name="MOR7L">[8]INPUT!#REF!</definedName>
    <definedName name="MOR7R" localSheetId="20">[8]INPUT!#REF!</definedName>
    <definedName name="MOR7R">[8]INPUT!#REF!</definedName>
    <definedName name="MOR8L" localSheetId="20">[8]INPUT!#REF!</definedName>
    <definedName name="MOR8L">[8]INPUT!#REF!</definedName>
    <definedName name="MOR8R" localSheetId="20">[8]INPUT!#REF!</definedName>
    <definedName name="MOR8R">[8]INPUT!#REF!</definedName>
    <definedName name="MOR9L" localSheetId="20">[8]INPUT!#REF!</definedName>
    <definedName name="MOR9L">[8]INPUT!#REF!</definedName>
    <definedName name="MOR9R" localSheetId="20">[8]INPUT!#REF!</definedName>
    <definedName name="MOR9R">[8]INPUT!#REF!</definedName>
    <definedName name="NN" localSheetId="4">#REF!</definedName>
    <definedName name="NN" localSheetId="19">#REF!</definedName>
    <definedName name="NN" localSheetId="18">#REF!</definedName>
    <definedName name="NN">#REF!</definedName>
    <definedName name="OO" localSheetId="19">#REF!</definedName>
    <definedName name="OO">#REF!</definedName>
    <definedName name="oooo" localSheetId="27" hidden="1">[6]날개벽수량표!#REF!</definedName>
    <definedName name="oooo" localSheetId="25" hidden="1">[6]날개벽수량표!#REF!</definedName>
    <definedName name="oooo" localSheetId="26" hidden="1">[6]날개벽수량표!#REF!</definedName>
    <definedName name="oooo" localSheetId="3" hidden="1">[6]날개벽수량표!#REF!</definedName>
    <definedName name="oooo" localSheetId="19" hidden="1">[6]날개벽수량표!#REF!</definedName>
    <definedName name="oooo" localSheetId="28" hidden="1">[6]날개벽수량표!#REF!</definedName>
    <definedName name="oooo" hidden="1">[6]날개벽수량표!#REF!</definedName>
    <definedName name="OP" localSheetId="4">#REF!</definedName>
    <definedName name="OP" localSheetId="19">#REF!</definedName>
    <definedName name="OP" localSheetId="20">#REF!</definedName>
    <definedName name="OP" localSheetId="18">#REF!</definedName>
    <definedName name="OP">#REF!</definedName>
    <definedName name="P" localSheetId="19">#REF!</definedName>
    <definedName name="P">#REF!</definedName>
    <definedName name="P10TL" localSheetId="19">[8]INPUT!#REF!</definedName>
    <definedName name="P10TL" localSheetId="20">[8]INPUT!#REF!</definedName>
    <definedName name="P10TL">[8]INPUT!#REF!</definedName>
    <definedName name="P10TR" localSheetId="19">[8]INPUT!#REF!</definedName>
    <definedName name="P10TR" localSheetId="20">[8]INPUT!#REF!</definedName>
    <definedName name="P10TR">[8]INPUT!#REF!</definedName>
    <definedName name="P3TL" localSheetId="19">[8]INPUT!#REF!</definedName>
    <definedName name="P3TL" localSheetId="20">[8]INPUT!#REF!</definedName>
    <definedName name="P3TL">[8]INPUT!#REF!</definedName>
    <definedName name="P3TR" localSheetId="19">[8]INPUT!#REF!</definedName>
    <definedName name="P3TR" localSheetId="20">[8]INPUT!#REF!</definedName>
    <definedName name="P3TR">[8]INPUT!#REF!</definedName>
    <definedName name="P4TL" localSheetId="20">[8]INPUT!#REF!</definedName>
    <definedName name="P4TL">[8]INPUT!#REF!</definedName>
    <definedName name="P4TR" localSheetId="20">[8]INPUT!#REF!</definedName>
    <definedName name="P4TR">[8]INPUT!#REF!</definedName>
    <definedName name="P5TL" localSheetId="20">[8]INPUT!#REF!</definedName>
    <definedName name="P5TL">[8]INPUT!#REF!</definedName>
    <definedName name="P5TR" localSheetId="20">[8]INPUT!#REF!</definedName>
    <definedName name="P5TR">[8]INPUT!#REF!</definedName>
    <definedName name="P6TL" localSheetId="20">[8]INPUT!#REF!</definedName>
    <definedName name="P6TL">[8]INPUT!#REF!</definedName>
    <definedName name="P6TR" localSheetId="20">[8]INPUT!#REF!</definedName>
    <definedName name="P6TR">[8]INPUT!#REF!</definedName>
    <definedName name="P7TL" localSheetId="20">[8]INPUT!#REF!</definedName>
    <definedName name="P7TL">[8]INPUT!#REF!</definedName>
    <definedName name="P7TR" localSheetId="20">[8]INPUT!#REF!</definedName>
    <definedName name="P7TR">[8]INPUT!#REF!</definedName>
    <definedName name="P8TL" localSheetId="20">[8]INPUT!#REF!</definedName>
    <definedName name="P8TL">[8]INPUT!#REF!</definedName>
    <definedName name="P8TR" localSheetId="20">[8]INPUT!#REF!</definedName>
    <definedName name="P8TR">[8]INPUT!#REF!</definedName>
    <definedName name="P9TL" localSheetId="20">[8]INPUT!#REF!</definedName>
    <definedName name="P9TL">[8]INPUT!#REF!</definedName>
    <definedName name="P9TR" localSheetId="20">[8]INPUT!#REF!</definedName>
    <definedName name="P9TR">[8]INPUT!#REF!</definedName>
    <definedName name="PILED10L" localSheetId="20">[8]INPUT!#REF!</definedName>
    <definedName name="PILED10L">[8]INPUT!#REF!</definedName>
    <definedName name="PILED10R" localSheetId="20">[8]INPUT!#REF!</definedName>
    <definedName name="PILED10R">[8]INPUT!#REF!</definedName>
    <definedName name="PILED3L" localSheetId="20">[8]INPUT!#REF!</definedName>
    <definedName name="PILED3L">[8]INPUT!#REF!</definedName>
    <definedName name="PILED3R" localSheetId="20">[8]INPUT!#REF!</definedName>
    <definedName name="PILED3R">[8]INPUT!#REF!</definedName>
    <definedName name="PILED4L" localSheetId="20">[8]INPUT!#REF!</definedName>
    <definedName name="PILED4L">[8]INPUT!#REF!</definedName>
    <definedName name="PILED4R" localSheetId="20">[8]INPUT!#REF!</definedName>
    <definedName name="PILED4R">[8]INPUT!#REF!</definedName>
    <definedName name="PILED5L" localSheetId="20">[8]INPUT!#REF!</definedName>
    <definedName name="PILED5L">[8]INPUT!#REF!</definedName>
    <definedName name="PILED5R" localSheetId="20">[8]INPUT!#REF!</definedName>
    <definedName name="PILED5R">[8]INPUT!#REF!</definedName>
    <definedName name="PILED6L" localSheetId="20">[8]INPUT!#REF!</definedName>
    <definedName name="PILED6L">[8]INPUT!#REF!</definedName>
    <definedName name="PILED6R" localSheetId="20">[8]INPUT!#REF!</definedName>
    <definedName name="PILED6R">[8]INPUT!#REF!</definedName>
    <definedName name="PILED7L" localSheetId="20">[8]INPUT!#REF!</definedName>
    <definedName name="PILED7L">[8]INPUT!#REF!</definedName>
    <definedName name="PILED7R" localSheetId="20">[8]INPUT!#REF!</definedName>
    <definedName name="PILED7R">[8]INPUT!#REF!</definedName>
    <definedName name="PILED8L" localSheetId="20">[8]INPUT!#REF!</definedName>
    <definedName name="PILED8L">[8]INPUT!#REF!</definedName>
    <definedName name="PILED8R" localSheetId="20">[8]INPUT!#REF!</definedName>
    <definedName name="PILED8R">[8]INPUT!#REF!</definedName>
    <definedName name="PILED9L" localSheetId="20">[8]INPUT!#REF!</definedName>
    <definedName name="PILED9L">[8]INPUT!#REF!</definedName>
    <definedName name="PILED9R" localSheetId="20">[8]INPUT!#REF!</definedName>
    <definedName name="PILED9R">[8]INPUT!#REF!</definedName>
    <definedName name="PILET10L" localSheetId="20">[8]INPUT!#REF!</definedName>
    <definedName name="PILET10L">[8]INPUT!#REF!</definedName>
    <definedName name="PILET10R" localSheetId="20">[8]INPUT!#REF!</definedName>
    <definedName name="PILET10R">[8]INPUT!#REF!</definedName>
    <definedName name="PILET3L" localSheetId="20">[8]INPUT!#REF!</definedName>
    <definedName name="PILET3L">[8]INPUT!#REF!</definedName>
    <definedName name="PILET3R" localSheetId="20">[8]INPUT!#REF!</definedName>
    <definedName name="PILET3R">[8]INPUT!#REF!</definedName>
    <definedName name="PILET4L" localSheetId="20">[8]INPUT!#REF!</definedName>
    <definedName name="PILET4L">[8]INPUT!#REF!</definedName>
    <definedName name="PILET4R" localSheetId="20">[8]INPUT!#REF!</definedName>
    <definedName name="PILET4R">[8]INPUT!#REF!</definedName>
    <definedName name="PILET5L" localSheetId="20">[8]INPUT!#REF!</definedName>
    <definedName name="PILET5L">[8]INPUT!#REF!</definedName>
    <definedName name="PILET5R" localSheetId="20">[8]INPUT!#REF!</definedName>
    <definedName name="PILET5R">[8]INPUT!#REF!</definedName>
    <definedName name="PILET6L" localSheetId="20">[8]INPUT!#REF!</definedName>
    <definedName name="PILET6L">[8]INPUT!#REF!</definedName>
    <definedName name="PILET6R" localSheetId="20">[8]INPUT!#REF!</definedName>
    <definedName name="PILET6R">[8]INPUT!#REF!</definedName>
    <definedName name="PILET7L" localSheetId="20">[8]INPUT!#REF!</definedName>
    <definedName name="PILET7L">[8]INPUT!#REF!</definedName>
    <definedName name="PILET7R" localSheetId="20">[8]INPUT!#REF!</definedName>
    <definedName name="PILET7R">[8]INPUT!#REF!</definedName>
    <definedName name="PILET8L" localSheetId="20">[8]INPUT!#REF!</definedName>
    <definedName name="PILET8L">[8]INPUT!#REF!</definedName>
    <definedName name="PILET8R" localSheetId="20">[8]INPUT!#REF!</definedName>
    <definedName name="PILET8R">[8]INPUT!#REF!</definedName>
    <definedName name="PILET9L" localSheetId="20">[8]INPUT!#REF!</definedName>
    <definedName name="PILET9L">[8]INPUT!#REF!</definedName>
    <definedName name="PILET9R" localSheetId="20">[8]INPUT!#REF!</definedName>
    <definedName name="PILET9R">[8]INPUT!#REF!</definedName>
    <definedName name="pile길이" localSheetId="4">#REF!</definedName>
    <definedName name="pile길이" localSheetId="19">#REF!</definedName>
    <definedName name="pile길이" localSheetId="20">#REF!</definedName>
    <definedName name="pile길이" localSheetId="18">#REF!</definedName>
    <definedName name="pile길이">#REF!</definedName>
    <definedName name="PL" localSheetId="19">#REF!</definedName>
    <definedName name="PL" localSheetId="20">#REF!</definedName>
    <definedName name="PL">#REF!</definedName>
    <definedName name="PN" localSheetId="19">[9]교각1!#REF!</definedName>
    <definedName name="PN" localSheetId="20">[9]교각1!#REF!</definedName>
    <definedName name="PN">[9]교각1!#REF!</definedName>
    <definedName name="PP" localSheetId="4">#REF!</definedName>
    <definedName name="PP" localSheetId="19">#REF!</definedName>
    <definedName name="PP" localSheetId="18">#REF!</definedName>
    <definedName name="PP">#REF!</definedName>
    <definedName name="PR" localSheetId="19">#REF!</definedName>
    <definedName name="PR" localSheetId="20">#REF!</definedName>
    <definedName name="PR">#REF!</definedName>
    <definedName name="_xlnm.Print_Area" localSheetId="27">'105+12'!$A$1:$AR$30</definedName>
    <definedName name="_xlnm.Print_Area" localSheetId="25">'71+13'!$A$1:$AR$30</definedName>
    <definedName name="_xlnm.Print_Area" localSheetId="26">'78+7'!$A$1:$AR$30</definedName>
    <definedName name="_xlnm.Print_Area" localSheetId="4">'간지1 (2)'!$A$1:$A$24</definedName>
    <definedName name="_xlnm.Print_Area" localSheetId="9">공사기간산정표!$A$1:$O$15</definedName>
    <definedName name="_xlnm.Print_Area" localSheetId="10">공사기간산출!$A$1:$F$39</definedName>
    <definedName name="_xlnm.Print_Area" localSheetId="7">'관 위치'!$C$1:$M$16</definedName>
    <definedName name="_xlnm.Print_Area" localSheetId="11">관계지적조서!$B$1:$M$14</definedName>
    <definedName name="_xlnm.Print_Area" localSheetId="13">구조물집계표!$B$1:$AR$16</definedName>
    <definedName name="_xlnm.Print_Area" localSheetId="21">구조물토공!$A$1:$N$26</definedName>
    <definedName name="_xlnm.Print_Area" localSheetId="19">'사방공종 집계표'!$A$1:$J$22</definedName>
    <definedName name="_xlnm.Print_Area" localSheetId="23">사토운반본선!$A$1:$N$19</definedName>
    <definedName name="_xlnm.Print_Area" localSheetId="0">'설계서 세로 겉표지'!$C$1:$C$26</definedName>
    <definedName name="_xlnm.Print_Area" localSheetId="6">설계설명서!$A$1:$M$47</definedName>
    <definedName name="_xlnm.Print_Area" localSheetId="2">속표지!$A$1:$J$16</definedName>
    <definedName name="_xlnm.Print_Area" localSheetId="24">수리집수면적유역도!$B$1:$N$22</definedName>
    <definedName name="_xlnm.Print_Area" localSheetId="8">예정공정!$A$1:$V$19</definedName>
    <definedName name="_xlnm.Print_Area" localSheetId="28">운반거리이정표!$A$1:$O$10</definedName>
    <definedName name="_xlnm.Print_Area" localSheetId="5">위치도!$B$1:$H$32</definedName>
    <definedName name="_xlnm.Print_Area" localSheetId="16">자재수량집계표!$A$1:$AD$68</definedName>
    <definedName name="_xlnm.Print_Area" localSheetId="14">총괄자재수량집계표!$A$1:$H$28</definedName>
    <definedName name="_xlnm.Print_Area" localSheetId="22">토적집계표!$A$1:$I$32</definedName>
    <definedName name="_xlnm.Print_Area" localSheetId="20">'폐목 및 폐뿌리'!$A$1:$G$26</definedName>
    <definedName name="_xlnm.Print_Area" localSheetId="12">표지!$A$1:$J$12</definedName>
    <definedName name="_xlnm.Print_Area" localSheetId="18">확폭!$A$1:$AG$61</definedName>
    <definedName name="_xlnm.Print_Area">#REF!</definedName>
    <definedName name="PRINT_AREA_MI" localSheetId="4">#REF!</definedName>
    <definedName name="PRINT_AREA_MI" localSheetId="19">#REF!</definedName>
    <definedName name="PRINT_AREA_MI" localSheetId="20">#REF!</definedName>
    <definedName name="PRINT_AREA_MI" localSheetId="18">#REF!</definedName>
    <definedName name="PRINT_AREA_MI">#REF!</definedName>
    <definedName name="_xlnm.Print_Titles" localSheetId="13">구조물집계표!$B:$B,구조물집계표!$1:$4</definedName>
    <definedName name="_xlnm.Print_Titles" localSheetId="21">구조물토공!$1:$5</definedName>
    <definedName name="_xlnm.Print_Titles">#N/A</definedName>
    <definedName name="PT" localSheetId="19">[9]교각1!#REF!</definedName>
    <definedName name="PT" localSheetId="20">[9]교각1!#REF!</definedName>
    <definedName name="PT">[9]교각1!#REF!</definedName>
    <definedName name="_xlnm.Recorder" localSheetId="4">#REF!</definedName>
    <definedName name="_xlnm.Recorder" localSheetId="19">#REF!</definedName>
    <definedName name="_xlnm.Recorder" localSheetId="18">#REF!</definedName>
    <definedName name="_xlnm.Recorder">#REF!</definedName>
    <definedName name="RRR" localSheetId="19">#REF!</definedName>
    <definedName name="RRR">#REF!</definedName>
    <definedName name="S" localSheetId="19">#REF!</definedName>
    <definedName name="S">#REF!</definedName>
    <definedName name="S10FL" localSheetId="19">[1]INPUT!#REF!</definedName>
    <definedName name="S10FL" localSheetId="20">[1]INPUT!#REF!</definedName>
    <definedName name="S10FL">[1]INPUT!#REF!</definedName>
    <definedName name="S10FR" localSheetId="19">[1]INPUT!#REF!</definedName>
    <definedName name="S10FR" localSheetId="20">[1]INPUT!#REF!</definedName>
    <definedName name="S10FR">[1]INPUT!#REF!</definedName>
    <definedName name="S10L" localSheetId="19">[1]INPUT!#REF!</definedName>
    <definedName name="S10L" localSheetId="20">[1]INPUT!#REF!</definedName>
    <definedName name="S10L">[1]INPUT!#REF!</definedName>
    <definedName name="S10R" localSheetId="19">[1]INPUT!#REF!</definedName>
    <definedName name="S10R" localSheetId="20">[1]INPUT!#REF!</definedName>
    <definedName name="S10R">[1]INPUT!#REF!</definedName>
    <definedName name="S10RL" localSheetId="19">[1]INPUT!#REF!</definedName>
    <definedName name="S10RL" localSheetId="20">[1]INPUT!#REF!</definedName>
    <definedName name="S10RL">[1]INPUT!#REF!</definedName>
    <definedName name="S10RR" localSheetId="19">[1]INPUT!#REF!</definedName>
    <definedName name="S10RR" localSheetId="20">[1]INPUT!#REF!</definedName>
    <definedName name="S10RR">[1]INPUT!#REF!</definedName>
    <definedName name="S10TL" localSheetId="19">[8]INPUT!#REF!</definedName>
    <definedName name="S10TL" localSheetId="20">[8]INPUT!#REF!</definedName>
    <definedName name="S10TL">[8]INPUT!#REF!</definedName>
    <definedName name="S10TR" localSheetId="19">[8]INPUT!#REF!</definedName>
    <definedName name="S10TR" localSheetId="20">[8]INPUT!#REF!</definedName>
    <definedName name="S10TR">[8]INPUT!#REF!</definedName>
    <definedName name="S2L" localSheetId="4">#REF!</definedName>
    <definedName name="S2L" localSheetId="19">#REF!</definedName>
    <definedName name="S2L" localSheetId="20">#REF!</definedName>
    <definedName name="S2L" localSheetId="18">#REF!</definedName>
    <definedName name="S2L">#REF!</definedName>
    <definedName name="S3FL" localSheetId="4">[1]INPUT!#REF!</definedName>
    <definedName name="S3FL" localSheetId="19">[1]INPUT!#REF!</definedName>
    <definedName name="S3FL" localSheetId="20">[1]INPUT!#REF!</definedName>
    <definedName name="S3FL" localSheetId="18">[1]INPUT!#REF!</definedName>
    <definedName name="S3FL">[1]INPUT!#REF!</definedName>
    <definedName name="S3FR" localSheetId="4">[1]INPUT!#REF!</definedName>
    <definedName name="S3FR" localSheetId="19">[1]INPUT!#REF!</definedName>
    <definedName name="S3FR" localSheetId="20">[1]INPUT!#REF!</definedName>
    <definedName name="S3FR" localSheetId="18">[1]INPUT!#REF!</definedName>
    <definedName name="S3FR">[1]INPUT!#REF!</definedName>
    <definedName name="S3L" localSheetId="19">[1]INPUT!#REF!</definedName>
    <definedName name="S3L" localSheetId="20">[1]INPUT!#REF!</definedName>
    <definedName name="S3L">[1]INPUT!#REF!</definedName>
    <definedName name="S3R" localSheetId="19">[1]INPUT!#REF!</definedName>
    <definedName name="S3R" localSheetId="20">[1]INPUT!#REF!</definedName>
    <definedName name="S3R">[1]INPUT!#REF!</definedName>
    <definedName name="S3RL" localSheetId="19">[1]INPUT!#REF!</definedName>
    <definedName name="S3RL" localSheetId="20">[1]INPUT!#REF!</definedName>
    <definedName name="S3RL">[1]INPUT!#REF!</definedName>
    <definedName name="S3RR" localSheetId="19">[1]INPUT!#REF!</definedName>
    <definedName name="S3RR" localSheetId="20">[1]INPUT!#REF!</definedName>
    <definedName name="S3RR">[1]INPUT!#REF!</definedName>
    <definedName name="S3TL" localSheetId="19">[8]INPUT!#REF!</definedName>
    <definedName name="S3TL" localSheetId="20">[8]INPUT!#REF!</definedName>
    <definedName name="S3TL">[8]INPUT!#REF!</definedName>
    <definedName name="S3TR" localSheetId="19">[8]INPUT!#REF!</definedName>
    <definedName name="S3TR" localSheetId="20">[8]INPUT!#REF!</definedName>
    <definedName name="S3TR">[8]INPUT!#REF!</definedName>
    <definedName name="S4FL" localSheetId="19">[1]INPUT!#REF!</definedName>
    <definedName name="S4FL" localSheetId="20">[1]INPUT!#REF!</definedName>
    <definedName name="S4FL">[1]INPUT!#REF!</definedName>
    <definedName name="S4FR" localSheetId="19">[1]INPUT!#REF!</definedName>
    <definedName name="S4FR" localSheetId="20">[1]INPUT!#REF!</definedName>
    <definedName name="S4FR">[1]INPUT!#REF!</definedName>
    <definedName name="S4L" localSheetId="19">[1]INPUT!#REF!</definedName>
    <definedName name="S4L" localSheetId="20">[1]INPUT!#REF!</definedName>
    <definedName name="S4L">[1]INPUT!#REF!</definedName>
    <definedName name="S4R" localSheetId="19">[1]INPUT!#REF!</definedName>
    <definedName name="S4R" localSheetId="20">[1]INPUT!#REF!</definedName>
    <definedName name="S4R">[1]INPUT!#REF!</definedName>
    <definedName name="S4RL" localSheetId="19">[1]INPUT!#REF!</definedName>
    <definedName name="S4RL" localSheetId="20">[1]INPUT!#REF!</definedName>
    <definedName name="S4RL">[1]INPUT!#REF!</definedName>
    <definedName name="S4RR" localSheetId="19">[1]INPUT!#REF!</definedName>
    <definedName name="S4RR" localSheetId="20">[1]INPUT!#REF!</definedName>
    <definedName name="S4RR">[1]INPUT!#REF!</definedName>
    <definedName name="S4TL" localSheetId="19">[8]INPUT!#REF!</definedName>
    <definedName name="S4TL" localSheetId="20">[8]INPUT!#REF!</definedName>
    <definedName name="S4TL">[8]INPUT!#REF!</definedName>
    <definedName name="S4TR" localSheetId="19">[8]INPUT!#REF!</definedName>
    <definedName name="S4TR" localSheetId="20">[8]INPUT!#REF!</definedName>
    <definedName name="S4TR">[8]INPUT!#REF!</definedName>
    <definedName name="S5FL" localSheetId="19">[1]INPUT!#REF!</definedName>
    <definedName name="S5FL" localSheetId="20">[1]INPUT!#REF!</definedName>
    <definedName name="S5FL">[1]INPUT!#REF!</definedName>
    <definedName name="S5FR" localSheetId="19">[1]INPUT!#REF!</definedName>
    <definedName name="S5FR" localSheetId="20">[1]INPUT!#REF!</definedName>
    <definedName name="S5FR">[1]INPUT!#REF!</definedName>
    <definedName name="S5L" localSheetId="19">[1]INPUT!#REF!</definedName>
    <definedName name="S5L" localSheetId="20">[1]INPUT!#REF!</definedName>
    <definedName name="S5L">[1]INPUT!#REF!</definedName>
    <definedName name="S5R" localSheetId="19">[1]INPUT!#REF!</definedName>
    <definedName name="S5R" localSheetId="20">[1]INPUT!#REF!</definedName>
    <definedName name="S5R">[1]INPUT!#REF!</definedName>
    <definedName name="S5RL" localSheetId="19">[1]INPUT!#REF!</definedName>
    <definedName name="S5RL" localSheetId="20">[1]INPUT!#REF!</definedName>
    <definedName name="S5RL">[1]INPUT!#REF!</definedName>
    <definedName name="S5RR" localSheetId="19">[1]INPUT!#REF!</definedName>
    <definedName name="S5RR" localSheetId="20">[1]INPUT!#REF!</definedName>
    <definedName name="S5RR">[1]INPUT!#REF!</definedName>
    <definedName name="S5TL" localSheetId="19">[8]INPUT!#REF!</definedName>
    <definedName name="S5TL" localSheetId="20">[8]INPUT!#REF!</definedName>
    <definedName name="S5TL">[8]INPUT!#REF!</definedName>
    <definedName name="S5TR" localSheetId="19">[8]INPUT!#REF!</definedName>
    <definedName name="S5TR" localSheetId="20">[8]INPUT!#REF!</definedName>
    <definedName name="S5TR">[8]INPUT!#REF!</definedName>
    <definedName name="S6FL" localSheetId="19">[1]INPUT!#REF!</definedName>
    <definedName name="S6FL" localSheetId="20">[1]INPUT!#REF!</definedName>
    <definedName name="S6FL">[1]INPUT!#REF!</definedName>
    <definedName name="S6FR" localSheetId="19">[1]INPUT!#REF!</definedName>
    <definedName name="S6FR" localSheetId="20">[1]INPUT!#REF!</definedName>
    <definedName name="S6FR">[1]INPUT!#REF!</definedName>
    <definedName name="S6L" localSheetId="19">[1]INPUT!#REF!</definedName>
    <definedName name="S6L" localSheetId="20">[1]INPUT!#REF!</definedName>
    <definedName name="S6L">[1]INPUT!#REF!</definedName>
    <definedName name="S6R" localSheetId="19">[1]INPUT!#REF!</definedName>
    <definedName name="S6R" localSheetId="20">[1]INPUT!#REF!</definedName>
    <definedName name="S6R">[1]INPUT!#REF!</definedName>
    <definedName name="S6RL" localSheetId="19">[1]INPUT!#REF!</definedName>
    <definedName name="S6RL" localSheetId="20">[1]INPUT!#REF!</definedName>
    <definedName name="S6RL">[1]INPUT!#REF!</definedName>
    <definedName name="S6RR" localSheetId="19">[1]INPUT!#REF!</definedName>
    <definedName name="S6RR" localSheetId="20">[1]INPUT!#REF!</definedName>
    <definedName name="S6RR">[1]INPUT!#REF!</definedName>
    <definedName name="S6TL" localSheetId="19">[8]INPUT!#REF!</definedName>
    <definedName name="S6TL" localSheetId="20">[8]INPUT!#REF!</definedName>
    <definedName name="S6TL">[8]INPUT!#REF!</definedName>
    <definedName name="S6TR" localSheetId="19">[8]INPUT!#REF!</definedName>
    <definedName name="S6TR" localSheetId="20">[8]INPUT!#REF!</definedName>
    <definedName name="S6TR">[8]INPUT!#REF!</definedName>
    <definedName name="S7FL" localSheetId="19">[1]INPUT!#REF!</definedName>
    <definedName name="S7FL" localSheetId="20">[1]INPUT!#REF!</definedName>
    <definedName name="S7FL">[1]INPUT!#REF!</definedName>
    <definedName name="S7FR" localSheetId="19">[1]INPUT!#REF!</definedName>
    <definedName name="S7FR" localSheetId="20">[1]INPUT!#REF!</definedName>
    <definedName name="S7FR">[1]INPUT!#REF!</definedName>
    <definedName name="S7L" localSheetId="19">[1]INPUT!#REF!</definedName>
    <definedName name="S7L" localSheetId="20">[1]INPUT!#REF!</definedName>
    <definedName name="S7L">[1]INPUT!#REF!</definedName>
    <definedName name="S7R" localSheetId="19">[1]INPUT!#REF!</definedName>
    <definedName name="S7R" localSheetId="20">[1]INPUT!#REF!</definedName>
    <definedName name="S7R">[1]INPUT!#REF!</definedName>
    <definedName name="S7RL" localSheetId="19">[1]INPUT!#REF!</definedName>
    <definedName name="S7RL" localSheetId="20">[1]INPUT!#REF!</definedName>
    <definedName name="S7RL">[1]INPUT!#REF!</definedName>
    <definedName name="S7RR" localSheetId="19">[1]INPUT!#REF!</definedName>
    <definedName name="S7RR" localSheetId="20">[1]INPUT!#REF!</definedName>
    <definedName name="S7RR">[1]INPUT!#REF!</definedName>
    <definedName name="S7TL" localSheetId="19">[8]INPUT!#REF!</definedName>
    <definedName name="S7TL" localSheetId="20">[8]INPUT!#REF!</definedName>
    <definedName name="S7TL">[8]INPUT!#REF!</definedName>
    <definedName name="S7TR" localSheetId="19">[8]INPUT!#REF!</definedName>
    <definedName name="S7TR" localSheetId="20">[8]INPUT!#REF!</definedName>
    <definedName name="S7TR">[8]INPUT!#REF!</definedName>
    <definedName name="S8FL" localSheetId="19">[1]INPUT!#REF!</definedName>
    <definedName name="S8FL" localSheetId="20">[1]INPUT!#REF!</definedName>
    <definedName name="S8FL">[1]INPUT!#REF!</definedName>
    <definedName name="S8FR" localSheetId="19">[1]INPUT!#REF!</definedName>
    <definedName name="S8FR" localSheetId="20">[1]INPUT!#REF!</definedName>
    <definedName name="S8FR">[1]INPUT!#REF!</definedName>
    <definedName name="S8L" localSheetId="19">[1]INPUT!#REF!</definedName>
    <definedName name="S8L" localSheetId="20">[1]INPUT!#REF!</definedName>
    <definedName name="S8L">[1]INPUT!#REF!</definedName>
    <definedName name="S8R" localSheetId="19">[1]INPUT!#REF!</definedName>
    <definedName name="S8R" localSheetId="20">[1]INPUT!#REF!</definedName>
    <definedName name="S8R">[1]INPUT!#REF!</definedName>
    <definedName name="S8RL" localSheetId="19">[1]INPUT!#REF!</definedName>
    <definedName name="S8RL" localSheetId="20">[1]INPUT!#REF!</definedName>
    <definedName name="S8RL">[1]INPUT!#REF!</definedName>
    <definedName name="S8RR" localSheetId="19">[1]INPUT!#REF!</definedName>
    <definedName name="S8RR" localSheetId="20">[1]INPUT!#REF!</definedName>
    <definedName name="S8RR">[1]INPUT!#REF!</definedName>
    <definedName name="S8TL" localSheetId="19">[8]INPUT!#REF!</definedName>
    <definedName name="S8TL" localSheetId="20">[8]INPUT!#REF!</definedName>
    <definedName name="S8TL">[8]INPUT!#REF!</definedName>
    <definedName name="S8TR" localSheetId="19">[8]INPUT!#REF!</definedName>
    <definedName name="S8TR" localSheetId="20">[8]INPUT!#REF!</definedName>
    <definedName name="S8TR">[8]INPUT!#REF!</definedName>
    <definedName name="S9FL" localSheetId="19">[1]INPUT!#REF!</definedName>
    <definedName name="S9FL" localSheetId="20">[1]INPUT!#REF!</definedName>
    <definedName name="S9FL">[1]INPUT!#REF!</definedName>
    <definedName name="S9FR" localSheetId="19">[1]INPUT!#REF!</definedName>
    <definedName name="S9FR" localSheetId="20">[1]INPUT!#REF!</definedName>
    <definedName name="S9FR">[1]INPUT!#REF!</definedName>
    <definedName name="S9L" localSheetId="19">[1]INPUT!#REF!</definedName>
    <definedName name="S9L" localSheetId="20">[1]INPUT!#REF!</definedName>
    <definedName name="S9L">[1]INPUT!#REF!</definedName>
    <definedName name="S9R" localSheetId="19">[1]INPUT!#REF!</definedName>
    <definedName name="S9R" localSheetId="20">[1]INPUT!#REF!</definedName>
    <definedName name="S9R">[1]INPUT!#REF!</definedName>
    <definedName name="S9RL" localSheetId="19">[1]INPUT!#REF!</definedName>
    <definedName name="S9RL" localSheetId="20">[1]INPUT!#REF!</definedName>
    <definedName name="S9RL">[1]INPUT!#REF!</definedName>
    <definedName name="S9RR" localSheetId="19">[1]INPUT!#REF!</definedName>
    <definedName name="S9RR" localSheetId="20">[1]INPUT!#REF!</definedName>
    <definedName name="S9RR">[1]INPUT!#REF!</definedName>
    <definedName name="S9TL" localSheetId="19">[8]INPUT!#REF!</definedName>
    <definedName name="S9TL" localSheetId="20">[8]INPUT!#REF!</definedName>
    <definedName name="S9TL">[8]INPUT!#REF!</definedName>
    <definedName name="S9TR" localSheetId="19">[8]INPUT!#REF!</definedName>
    <definedName name="S9TR" localSheetId="20">[8]INPUT!#REF!</definedName>
    <definedName name="S9TR">[8]INPUT!#REF!</definedName>
    <definedName name="SD" localSheetId="4">#REF!</definedName>
    <definedName name="SD" localSheetId="19">#REF!</definedName>
    <definedName name="SD" localSheetId="18">#REF!</definedName>
    <definedName name="SD">#REF!</definedName>
    <definedName name="SH10L" localSheetId="4">[1]INPUT!#REF!</definedName>
    <definedName name="SH10L" localSheetId="19">[1]INPUT!#REF!</definedName>
    <definedName name="SH10L" localSheetId="20">[1]INPUT!#REF!</definedName>
    <definedName name="SH10L" localSheetId="18">[1]INPUT!#REF!</definedName>
    <definedName name="SH10L">[1]INPUT!#REF!</definedName>
    <definedName name="SH10R" localSheetId="4">[1]INPUT!#REF!</definedName>
    <definedName name="SH10R" localSheetId="19">[1]INPUT!#REF!</definedName>
    <definedName name="SH10R" localSheetId="20">[1]INPUT!#REF!</definedName>
    <definedName name="SH10R" localSheetId="18">[1]INPUT!#REF!</definedName>
    <definedName name="SH10R">[1]INPUT!#REF!</definedName>
    <definedName name="SH3L" localSheetId="19">[1]INPUT!#REF!</definedName>
    <definedName name="SH3L" localSheetId="20">[1]INPUT!#REF!</definedName>
    <definedName name="SH3L">[1]INPUT!#REF!</definedName>
    <definedName name="SH3R" localSheetId="19">[1]INPUT!#REF!</definedName>
    <definedName name="SH3R" localSheetId="20">[1]INPUT!#REF!</definedName>
    <definedName name="SH3R">[1]INPUT!#REF!</definedName>
    <definedName name="SH4L" localSheetId="19">[1]INPUT!#REF!</definedName>
    <definedName name="SH4L" localSheetId="20">[1]INPUT!#REF!</definedName>
    <definedName name="SH4L">[1]INPUT!#REF!</definedName>
    <definedName name="SH4R" localSheetId="19">[1]INPUT!#REF!</definedName>
    <definedName name="SH4R" localSheetId="20">[1]INPUT!#REF!</definedName>
    <definedName name="SH4R">[1]INPUT!#REF!</definedName>
    <definedName name="SH5L" localSheetId="19">[1]INPUT!#REF!</definedName>
    <definedName name="SH5L" localSheetId="20">[1]INPUT!#REF!</definedName>
    <definedName name="SH5L">[1]INPUT!#REF!</definedName>
    <definedName name="SH5R" localSheetId="19">[1]INPUT!#REF!</definedName>
    <definedName name="SH5R" localSheetId="20">[1]INPUT!#REF!</definedName>
    <definedName name="SH5R">[1]INPUT!#REF!</definedName>
    <definedName name="SH6L" localSheetId="19">[1]INPUT!#REF!</definedName>
    <definedName name="SH6L" localSheetId="20">[1]INPUT!#REF!</definedName>
    <definedName name="SH6L">[1]INPUT!#REF!</definedName>
    <definedName name="SH6R" localSheetId="19">[1]INPUT!#REF!</definedName>
    <definedName name="SH6R" localSheetId="20">[1]INPUT!#REF!</definedName>
    <definedName name="SH6R">[1]INPUT!#REF!</definedName>
    <definedName name="SH7L" localSheetId="19">[1]INPUT!#REF!</definedName>
    <definedName name="SH7L" localSheetId="20">[1]INPUT!#REF!</definedName>
    <definedName name="SH7L">[1]INPUT!#REF!</definedName>
    <definedName name="SH7R" localSheetId="19">[1]INPUT!#REF!</definedName>
    <definedName name="SH7R" localSheetId="20">[1]INPUT!#REF!</definedName>
    <definedName name="SH7R">[1]INPUT!#REF!</definedName>
    <definedName name="SH8L" localSheetId="19">[1]INPUT!#REF!</definedName>
    <definedName name="SH8L" localSheetId="20">[1]INPUT!#REF!</definedName>
    <definedName name="SH8L">[1]INPUT!#REF!</definedName>
    <definedName name="SH8R" localSheetId="19">[1]INPUT!#REF!</definedName>
    <definedName name="SH8R" localSheetId="20">[1]INPUT!#REF!</definedName>
    <definedName name="SH8R">[1]INPUT!#REF!</definedName>
    <definedName name="SH9L" localSheetId="19">[1]INPUT!#REF!</definedName>
    <definedName name="SH9L" localSheetId="20">[1]INPUT!#REF!</definedName>
    <definedName name="SH9L">[1]INPUT!#REF!</definedName>
    <definedName name="SH9R" localSheetId="19">[1]INPUT!#REF!</definedName>
    <definedName name="SH9R" localSheetId="20">[1]INPUT!#REF!</definedName>
    <definedName name="SH9R">[1]INPUT!#REF!</definedName>
    <definedName name="SHOE10L" localSheetId="19">[8]INPUT!#REF!</definedName>
    <definedName name="SHOE10L" localSheetId="20">[8]INPUT!#REF!</definedName>
    <definedName name="SHOE10L">[8]INPUT!#REF!</definedName>
    <definedName name="SHOE10R" localSheetId="19">[8]INPUT!#REF!</definedName>
    <definedName name="SHOE10R" localSheetId="20">[8]INPUT!#REF!</definedName>
    <definedName name="SHOE10R">[8]INPUT!#REF!</definedName>
    <definedName name="SHOE3L" localSheetId="19">[8]INPUT!#REF!</definedName>
    <definedName name="SHOE3L" localSheetId="20">[8]INPUT!#REF!</definedName>
    <definedName name="SHOE3L">[8]INPUT!#REF!</definedName>
    <definedName name="SHOE3R" localSheetId="19">[8]INPUT!#REF!</definedName>
    <definedName name="SHOE3R" localSheetId="20">[8]INPUT!#REF!</definedName>
    <definedName name="SHOE3R">[8]INPUT!#REF!</definedName>
    <definedName name="SHOE4L" localSheetId="19">[8]INPUT!#REF!</definedName>
    <definedName name="SHOE4L" localSheetId="20">[8]INPUT!#REF!</definedName>
    <definedName name="SHOE4L">[8]INPUT!#REF!</definedName>
    <definedName name="SHOE4R" localSheetId="19">[8]INPUT!#REF!</definedName>
    <definedName name="SHOE4R" localSheetId="20">[8]INPUT!#REF!</definedName>
    <definedName name="SHOE4R">[8]INPUT!#REF!</definedName>
    <definedName name="SHOE5L" localSheetId="19">[8]INPUT!#REF!</definedName>
    <definedName name="SHOE5L" localSheetId="20">[8]INPUT!#REF!</definedName>
    <definedName name="SHOE5L">[8]INPUT!#REF!</definedName>
    <definedName name="SHOE5R" localSheetId="19">[8]INPUT!#REF!</definedName>
    <definedName name="SHOE5R" localSheetId="20">[8]INPUT!#REF!</definedName>
    <definedName name="SHOE5R">[8]INPUT!#REF!</definedName>
    <definedName name="SHOE6L" localSheetId="19">[8]INPUT!#REF!</definedName>
    <definedName name="SHOE6L" localSheetId="20">[8]INPUT!#REF!</definedName>
    <definedName name="SHOE6L">[8]INPUT!#REF!</definedName>
    <definedName name="SHOE6R" localSheetId="19">[8]INPUT!#REF!</definedName>
    <definedName name="SHOE6R" localSheetId="20">[8]INPUT!#REF!</definedName>
    <definedName name="SHOE6R">[8]INPUT!#REF!</definedName>
    <definedName name="SHOE7L" localSheetId="19">[8]INPUT!#REF!</definedName>
    <definedName name="SHOE7L" localSheetId="20">[8]INPUT!#REF!</definedName>
    <definedName name="SHOE7L">[8]INPUT!#REF!</definedName>
    <definedName name="SHOE7R" localSheetId="19">[8]INPUT!#REF!</definedName>
    <definedName name="SHOE7R" localSheetId="20">[8]INPUT!#REF!</definedName>
    <definedName name="SHOE7R">[8]INPUT!#REF!</definedName>
    <definedName name="SHOE8L" localSheetId="19">[8]INPUT!#REF!</definedName>
    <definedName name="SHOE8L" localSheetId="20">[8]INPUT!#REF!</definedName>
    <definedName name="SHOE8L">[8]INPUT!#REF!</definedName>
    <definedName name="SHOE8R" localSheetId="19">[8]INPUT!#REF!</definedName>
    <definedName name="SHOE8R" localSheetId="20">[8]INPUT!#REF!</definedName>
    <definedName name="SHOE8R">[8]INPUT!#REF!</definedName>
    <definedName name="SHOE9L" localSheetId="19">[8]INPUT!#REF!</definedName>
    <definedName name="SHOE9L" localSheetId="20">[8]INPUT!#REF!</definedName>
    <definedName name="SHOE9L">[8]INPUT!#REF!</definedName>
    <definedName name="SHOE9R" localSheetId="19">[8]INPUT!#REF!</definedName>
    <definedName name="SHOE9R" localSheetId="20">[8]INPUT!#REF!</definedName>
    <definedName name="SHOE9R">[8]INPUT!#REF!</definedName>
    <definedName name="SHT" localSheetId="4">#REF!</definedName>
    <definedName name="SHT" localSheetId="19">#REF!</definedName>
    <definedName name="SHT" localSheetId="20">#REF!</definedName>
    <definedName name="SHT" localSheetId="18">#REF!</definedName>
    <definedName name="SHT">#REF!</definedName>
    <definedName name="SK10L" localSheetId="4">[8]INPUT!#REF!</definedName>
    <definedName name="SK10L" localSheetId="19">[8]INPUT!#REF!</definedName>
    <definedName name="SK10L" localSheetId="20">[8]INPUT!#REF!</definedName>
    <definedName name="SK10L" localSheetId="18">[8]INPUT!#REF!</definedName>
    <definedName name="SK10L">[8]INPUT!#REF!</definedName>
    <definedName name="SK10R" localSheetId="4">[8]INPUT!#REF!</definedName>
    <definedName name="SK10R" localSheetId="19">[8]INPUT!#REF!</definedName>
    <definedName name="SK10R" localSheetId="20">[8]INPUT!#REF!</definedName>
    <definedName name="SK10R" localSheetId="18">[8]INPUT!#REF!</definedName>
    <definedName name="SK10R">[8]INPUT!#REF!</definedName>
    <definedName name="SK3L" localSheetId="19">[8]INPUT!#REF!</definedName>
    <definedName name="SK3L" localSheetId="20">[8]INPUT!#REF!</definedName>
    <definedName name="SK3L">[8]INPUT!#REF!</definedName>
    <definedName name="SK3R" localSheetId="19">[8]INPUT!#REF!</definedName>
    <definedName name="SK3R" localSheetId="20">[8]INPUT!#REF!</definedName>
    <definedName name="SK3R">[8]INPUT!#REF!</definedName>
    <definedName name="SK4L" localSheetId="19">[8]INPUT!#REF!</definedName>
    <definedName name="SK4L" localSheetId="20">[8]INPUT!#REF!</definedName>
    <definedName name="SK4L">[8]INPUT!#REF!</definedName>
    <definedName name="SK4R" localSheetId="19">[8]INPUT!#REF!</definedName>
    <definedName name="SK4R" localSheetId="20">[8]INPUT!#REF!</definedName>
    <definedName name="SK4R">[8]INPUT!#REF!</definedName>
    <definedName name="SK5L" localSheetId="19">[8]INPUT!#REF!</definedName>
    <definedName name="SK5L" localSheetId="20">[8]INPUT!#REF!</definedName>
    <definedName name="SK5L">[8]INPUT!#REF!</definedName>
    <definedName name="SK5R" localSheetId="19">[8]INPUT!#REF!</definedName>
    <definedName name="SK5R" localSheetId="20">[8]INPUT!#REF!</definedName>
    <definedName name="SK5R">[8]INPUT!#REF!</definedName>
    <definedName name="SK6L" localSheetId="19">[8]INPUT!#REF!</definedName>
    <definedName name="SK6L" localSheetId="20">[8]INPUT!#REF!</definedName>
    <definedName name="SK6L">[8]INPUT!#REF!</definedName>
    <definedName name="SK6R" localSheetId="19">[8]INPUT!#REF!</definedName>
    <definedName name="SK6R" localSheetId="20">[8]INPUT!#REF!</definedName>
    <definedName name="SK6R">[8]INPUT!#REF!</definedName>
    <definedName name="SK7L" localSheetId="19">[8]INPUT!#REF!</definedName>
    <definedName name="SK7L" localSheetId="20">[8]INPUT!#REF!</definedName>
    <definedName name="SK7L">[8]INPUT!#REF!</definedName>
    <definedName name="SK7R" localSheetId="19">[8]INPUT!#REF!</definedName>
    <definedName name="SK7R" localSheetId="20">[8]INPUT!#REF!</definedName>
    <definedName name="SK7R">[8]INPUT!#REF!</definedName>
    <definedName name="SK8L" localSheetId="19">[8]INPUT!#REF!</definedName>
    <definedName name="SK8L" localSheetId="20">[8]INPUT!#REF!</definedName>
    <definedName name="SK8L">[8]INPUT!#REF!</definedName>
    <definedName name="SK8R" localSheetId="19">[8]INPUT!#REF!</definedName>
    <definedName name="SK8R" localSheetId="20">[8]INPUT!#REF!</definedName>
    <definedName name="SK8R">[8]INPUT!#REF!</definedName>
    <definedName name="SK9L" localSheetId="19">[8]INPUT!#REF!</definedName>
    <definedName name="SK9L" localSheetId="20">[8]INPUT!#REF!</definedName>
    <definedName name="SK9L">[8]INPUT!#REF!</definedName>
    <definedName name="SK9R" localSheetId="19">[8]INPUT!#REF!</definedName>
    <definedName name="SK9R" localSheetId="20">[8]INPUT!#REF!</definedName>
    <definedName name="SK9R">[8]INPUT!#REF!</definedName>
    <definedName name="SKE10L" localSheetId="19">[8]INPUT!#REF!</definedName>
    <definedName name="SKE10L" localSheetId="20">[8]INPUT!#REF!</definedName>
    <definedName name="SKE10L">[8]INPUT!#REF!</definedName>
    <definedName name="SKE10R" localSheetId="19">[8]INPUT!#REF!</definedName>
    <definedName name="SKE10R" localSheetId="20">[8]INPUT!#REF!</definedName>
    <definedName name="SKE10R">[8]INPUT!#REF!</definedName>
    <definedName name="SKE3L" localSheetId="19">[8]INPUT!#REF!</definedName>
    <definedName name="SKE3L" localSheetId="20">[8]INPUT!#REF!</definedName>
    <definedName name="SKE3L">[8]INPUT!#REF!</definedName>
    <definedName name="SKE3R" localSheetId="19">[8]INPUT!#REF!</definedName>
    <definedName name="SKE3R" localSheetId="20">[8]INPUT!#REF!</definedName>
    <definedName name="SKE3R">[8]INPUT!#REF!</definedName>
    <definedName name="SKE4L" localSheetId="19">[8]INPUT!#REF!</definedName>
    <definedName name="SKE4L" localSheetId="20">[8]INPUT!#REF!</definedName>
    <definedName name="SKE4L">[8]INPUT!#REF!</definedName>
    <definedName name="SKE4R" localSheetId="19">[8]INPUT!#REF!</definedName>
    <definedName name="SKE4R" localSheetId="20">[8]INPUT!#REF!</definedName>
    <definedName name="SKE4R">[8]INPUT!#REF!</definedName>
    <definedName name="SKE5L" localSheetId="19">[8]INPUT!#REF!</definedName>
    <definedName name="SKE5L" localSheetId="20">[8]INPUT!#REF!</definedName>
    <definedName name="SKE5L">[8]INPUT!#REF!</definedName>
    <definedName name="SKE5R" localSheetId="19">[8]INPUT!#REF!</definedName>
    <definedName name="SKE5R" localSheetId="20">[8]INPUT!#REF!</definedName>
    <definedName name="SKE5R">[8]INPUT!#REF!</definedName>
    <definedName name="SKE6L" localSheetId="19">[8]INPUT!#REF!</definedName>
    <definedName name="SKE6L" localSheetId="20">[8]INPUT!#REF!</definedName>
    <definedName name="SKE6L">[8]INPUT!#REF!</definedName>
    <definedName name="SKE6R" localSheetId="19">[8]INPUT!#REF!</definedName>
    <definedName name="SKE6R" localSheetId="20">[8]INPUT!#REF!</definedName>
    <definedName name="SKE6R">[8]INPUT!#REF!</definedName>
    <definedName name="SKE7L" localSheetId="19">[8]INPUT!#REF!</definedName>
    <definedName name="SKE7L" localSheetId="20">[8]INPUT!#REF!</definedName>
    <definedName name="SKE7L">[8]INPUT!#REF!</definedName>
    <definedName name="SKE7R" localSheetId="19">[8]INPUT!#REF!</definedName>
    <definedName name="SKE7R" localSheetId="20">[8]INPUT!#REF!</definedName>
    <definedName name="SKE7R">[8]INPUT!#REF!</definedName>
    <definedName name="SKE8L" localSheetId="19">[8]INPUT!#REF!</definedName>
    <definedName name="SKE8L" localSheetId="20">[8]INPUT!#REF!</definedName>
    <definedName name="SKE8L">[8]INPUT!#REF!</definedName>
    <definedName name="SKE8R" localSheetId="19">[8]INPUT!#REF!</definedName>
    <definedName name="SKE8R" localSheetId="20">[8]INPUT!#REF!</definedName>
    <definedName name="SKE8R">[8]INPUT!#REF!</definedName>
    <definedName name="SKE9L" localSheetId="19">[8]INPUT!#REF!</definedName>
    <definedName name="SKE9L" localSheetId="20">[8]INPUT!#REF!</definedName>
    <definedName name="SKE9L">[8]INPUT!#REF!</definedName>
    <definedName name="SKE9R" localSheetId="19">[8]INPUT!#REF!</definedName>
    <definedName name="SKE9R" localSheetId="20">[8]INPUT!#REF!</definedName>
    <definedName name="SKE9R">[8]INPUT!#REF!</definedName>
    <definedName name="SKEW" localSheetId="4">#REF!</definedName>
    <definedName name="SKEW" localSheetId="19">#REF!</definedName>
    <definedName name="SKEW" localSheetId="20">#REF!</definedName>
    <definedName name="SKEW" localSheetId="18">#REF!</definedName>
    <definedName name="SKEW">#REF!</definedName>
    <definedName name="SKLS" localSheetId="19">#REF!</definedName>
    <definedName name="SKLS">#REF!</definedName>
    <definedName name="SOIL" localSheetId="19">#REF!</definedName>
    <definedName name="SOIL" localSheetId="20">#REF!</definedName>
    <definedName name="SOIL">#REF!</definedName>
    <definedName name="SS" localSheetId="19">#REF!</definedName>
    <definedName name="SS">#REF!</definedName>
    <definedName name="SS10L" localSheetId="19">[8]INPUT!#REF!</definedName>
    <definedName name="SS10L" localSheetId="20">[8]INPUT!#REF!</definedName>
    <definedName name="SS10L">[8]INPUT!#REF!</definedName>
    <definedName name="SS10TR" localSheetId="19">[8]INPUT!#REF!</definedName>
    <definedName name="SS10TR" localSheetId="20">[8]INPUT!#REF!</definedName>
    <definedName name="SS10TR">[8]INPUT!#REF!</definedName>
    <definedName name="SS3L" localSheetId="19">[8]INPUT!#REF!</definedName>
    <definedName name="SS3L" localSheetId="20">[8]INPUT!#REF!</definedName>
    <definedName name="SS3L">[8]INPUT!#REF!</definedName>
    <definedName name="SS3R" localSheetId="19">[8]INPUT!#REF!</definedName>
    <definedName name="SS3R" localSheetId="20">[8]INPUT!#REF!</definedName>
    <definedName name="SS3R">[8]INPUT!#REF!</definedName>
    <definedName name="SS4L" localSheetId="19">[8]INPUT!#REF!</definedName>
    <definedName name="SS4L" localSheetId="20">[8]INPUT!#REF!</definedName>
    <definedName name="SS4L">[8]INPUT!#REF!</definedName>
    <definedName name="SS4R" localSheetId="19">[8]INPUT!#REF!</definedName>
    <definedName name="SS4R" localSheetId="20">[8]INPUT!#REF!</definedName>
    <definedName name="SS4R">[8]INPUT!#REF!</definedName>
    <definedName name="SS5L" localSheetId="19">[8]INPUT!#REF!</definedName>
    <definedName name="SS5L" localSheetId="20">[8]INPUT!#REF!</definedName>
    <definedName name="SS5L">[8]INPUT!#REF!</definedName>
    <definedName name="SS5R" localSheetId="19">[8]INPUT!#REF!</definedName>
    <definedName name="SS5R" localSheetId="20">[8]INPUT!#REF!</definedName>
    <definedName name="SS5R">[8]INPUT!#REF!</definedName>
    <definedName name="SS6L" localSheetId="19">[8]INPUT!#REF!</definedName>
    <definedName name="SS6L" localSheetId="20">[8]INPUT!#REF!</definedName>
    <definedName name="SS6L">[8]INPUT!#REF!</definedName>
    <definedName name="SS6R" localSheetId="19">[8]INPUT!#REF!</definedName>
    <definedName name="SS6R" localSheetId="20">[8]INPUT!#REF!</definedName>
    <definedName name="SS6R">[8]INPUT!#REF!</definedName>
    <definedName name="SS7L" localSheetId="19">[8]INPUT!#REF!</definedName>
    <definedName name="SS7L" localSheetId="20">[8]INPUT!#REF!</definedName>
    <definedName name="SS7L">[8]INPUT!#REF!</definedName>
    <definedName name="SS7R" localSheetId="19">[8]INPUT!#REF!</definedName>
    <definedName name="SS7R" localSheetId="20">[8]INPUT!#REF!</definedName>
    <definedName name="SS7R">[8]INPUT!#REF!</definedName>
    <definedName name="SS8L" localSheetId="19">[8]INPUT!#REF!</definedName>
    <definedName name="SS8L" localSheetId="20">[8]INPUT!#REF!</definedName>
    <definedName name="SS8L">[8]INPUT!#REF!</definedName>
    <definedName name="SS8R" localSheetId="19">[8]INPUT!#REF!</definedName>
    <definedName name="SS8R" localSheetId="20">[8]INPUT!#REF!</definedName>
    <definedName name="SS8R">[8]INPUT!#REF!</definedName>
    <definedName name="SS9L" localSheetId="19">[8]INPUT!#REF!</definedName>
    <definedName name="SS9L" localSheetId="20">[8]INPUT!#REF!</definedName>
    <definedName name="SS9L">[8]INPUT!#REF!</definedName>
    <definedName name="SS9R" localSheetId="19">[8]INPUT!#REF!</definedName>
    <definedName name="SS9R" localSheetId="20">[8]INPUT!#REF!</definedName>
    <definedName name="SS9R">[8]INPUT!#REF!</definedName>
    <definedName name="SSC10L" localSheetId="19">[8]INPUT!#REF!</definedName>
    <definedName name="SSC10L" localSheetId="20">[8]INPUT!#REF!</definedName>
    <definedName name="SSC10L">[8]INPUT!#REF!</definedName>
    <definedName name="SSC10R" localSheetId="19">[8]INPUT!#REF!</definedName>
    <definedName name="SSC10R" localSheetId="20">[8]INPUT!#REF!</definedName>
    <definedName name="SSC10R">[8]INPUT!#REF!</definedName>
    <definedName name="SSC3L" localSheetId="19">[8]INPUT!#REF!</definedName>
    <definedName name="SSC3L" localSheetId="20">[8]INPUT!#REF!</definedName>
    <definedName name="SSC3L">[8]INPUT!#REF!</definedName>
    <definedName name="SSC3R" localSheetId="19">[8]INPUT!#REF!</definedName>
    <definedName name="SSC3R" localSheetId="20">[8]INPUT!#REF!</definedName>
    <definedName name="SSC3R">[8]INPUT!#REF!</definedName>
    <definedName name="SSC4L" localSheetId="19">[8]INPUT!#REF!</definedName>
    <definedName name="SSC4L" localSheetId="20">[8]INPUT!#REF!</definedName>
    <definedName name="SSC4L">[8]INPUT!#REF!</definedName>
    <definedName name="SSC4R" localSheetId="19">[8]INPUT!#REF!</definedName>
    <definedName name="SSC4R" localSheetId="20">[8]INPUT!#REF!</definedName>
    <definedName name="SSC4R">[8]INPUT!#REF!</definedName>
    <definedName name="SSC5L" localSheetId="19">[8]INPUT!#REF!</definedName>
    <definedName name="SSC5L" localSheetId="20">[8]INPUT!#REF!</definedName>
    <definedName name="SSC5L">[8]INPUT!#REF!</definedName>
    <definedName name="SSC5R" localSheetId="19">[8]INPUT!#REF!</definedName>
    <definedName name="SSC5R" localSheetId="20">[8]INPUT!#REF!</definedName>
    <definedName name="SSC5R">[8]INPUT!#REF!</definedName>
    <definedName name="SSC6L" localSheetId="19">[8]INPUT!#REF!</definedName>
    <definedName name="SSC6L" localSheetId="20">[8]INPUT!#REF!</definedName>
    <definedName name="SSC6L">[8]INPUT!#REF!</definedName>
    <definedName name="SSC6R" localSheetId="19">[8]INPUT!#REF!</definedName>
    <definedName name="SSC6R" localSheetId="20">[8]INPUT!#REF!</definedName>
    <definedName name="SSC6R">[8]INPUT!#REF!</definedName>
    <definedName name="SSC7L" localSheetId="19">[8]INPUT!#REF!</definedName>
    <definedName name="SSC7L" localSheetId="20">[8]INPUT!#REF!</definedName>
    <definedName name="SSC7L">[8]INPUT!#REF!</definedName>
    <definedName name="SSC7R" localSheetId="19">[8]INPUT!#REF!</definedName>
    <definedName name="SSC7R" localSheetId="20">[8]INPUT!#REF!</definedName>
    <definedName name="SSC7R">[8]INPUT!#REF!</definedName>
    <definedName name="SSC8L" localSheetId="19">[8]INPUT!#REF!</definedName>
    <definedName name="SSC8L" localSheetId="20">[8]INPUT!#REF!</definedName>
    <definedName name="SSC8L">[8]INPUT!#REF!</definedName>
    <definedName name="SSC8R" localSheetId="19">[8]INPUT!#REF!</definedName>
    <definedName name="SSC8R" localSheetId="20">[8]INPUT!#REF!</definedName>
    <definedName name="SSC8R">[8]INPUT!#REF!</definedName>
    <definedName name="SSC9L" localSheetId="19">[8]INPUT!#REF!</definedName>
    <definedName name="SSC9L" localSheetId="20">[8]INPUT!#REF!</definedName>
    <definedName name="SSC9L">[8]INPUT!#REF!</definedName>
    <definedName name="SSC9R" localSheetId="19">[8]INPUT!#REF!</definedName>
    <definedName name="SSC9R" localSheetId="20">[8]INPUT!#REF!</definedName>
    <definedName name="SSC9R">[8]INPUT!#REF!</definedName>
    <definedName name="SSSS" localSheetId="27" hidden="1">[13]날개벽수량표!#REF!</definedName>
    <definedName name="SSSS" localSheetId="25" hidden="1">[13]날개벽수량표!#REF!</definedName>
    <definedName name="SSSS" localSheetId="26" hidden="1">[13]날개벽수량표!#REF!</definedName>
    <definedName name="SSSS" localSheetId="3" hidden="1">[13]날개벽수량표!#REF!</definedName>
    <definedName name="SSSS" localSheetId="19" hidden="1">[13]날개벽수량표!#REF!</definedName>
    <definedName name="SSSS" localSheetId="6" hidden="1">[13]날개벽수량표!#REF!</definedName>
    <definedName name="SSSS" localSheetId="24" hidden="1">[13]날개벽수량표!#REF!</definedName>
    <definedName name="SSSS" localSheetId="28" hidden="1">[13]날개벽수량표!#REF!</definedName>
    <definedName name="SSSS" localSheetId="18" hidden="1">[13]날개벽수량표!#REF!</definedName>
    <definedName name="SSSS" hidden="1">[13]날개벽수량표!#REF!</definedName>
    <definedName name="SSSSS" localSheetId="27" hidden="1">[6]날개벽수량표!#REF!</definedName>
    <definedName name="SSSSS" localSheetId="25" hidden="1">[6]날개벽수량표!#REF!</definedName>
    <definedName name="SSSSS" localSheetId="26" hidden="1">[6]날개벽수량표!#REF!</definedName>
    <definedName name="SSSSS" localSheetId="3" hidden="1">[6]날개벽수량표!#REF!</definedName>
    <definedName name="SSSSS" localSheetId="19" hidden="1">[6]날개벽수량표!#REF!</definedName>
    <definedName name="SSSSS" localSheetId="24" hidden="1">[6]날개벽수량표!#REF!</definedName>
    <definedName name="SSSSS" localSheetId="28" hidden="1">[6]날개벽수량표!#REF!</definedName>
    <definedName name="SSSSS" localSheetId="18" hidden="1">[6]날개벽수량표!#REF!</definedName>
    <definedName name="SSSSS" hidden="1">[6]날개벽수량표!#REF!</definedName>
    <definedName name="SST10L" localSheetId="19">[8]INPUT!#REF!</definedName>
    <definedName name="SST10L" localSheetId="20">[8]INPUT!#REF!</definedName>
    <definedName name="SST10L">[8]INPUT!#REF!</definedName>
    <definedName name="SST10R" localSheetId="19">[8]INPUT!#REF!</definedName>
    <definedName name="SST10R" localSheetId="20">[8]INPUT!#REF!</definedName>
    <definedName name="SST10R">[8]INPUT!#REF!</definedName>
    <definedName name="SST3L" localSheetId="19">[8]INPUT!#REF!</definedName>
    <definedName name="SST3L" localSheetId="20">[8]INPUT!#REF!</definedName>
    <definedName name="SST3L">[8]INPUT!#REF!</definedName>
    <definedName name="SST3R" localSheetId="19">[8]INPUT!#REF!</definedName>
    <definedName name="SST3R" localSheetId="20">[8]INPUT!#REF!</definedName>
    <definedName name="SST3R">[8]INPUT!#REF!</definedName>
    <definedName name="SST4L" localSheetId="19">[8]INPUT!#REF!</definedName>
    <definedName name="SST4L" localSheetId="20">[8]INPUT!#REF!</definedName>
    <definedName name="SST4L">[8]INPUT!#REF!</definedName>
    <definedName name="SST4R" localSheetId="19">[8]INPUT!#REF!</definedName>
    <definedName name="SST4R" localSheetId="20">[8]INPUT!#REF!</definedName>
    <definedName name="SST4R">[8]INPUT!#REF!</definedName>
    <definedName name="SST5L" localSheetId="19">[8]INPUT!#REF!</definedName>
    <definedName name="SST5L" localSheetId="20">[8]INPUT!#REF!</definedName>
    <definedName name="SST5L">[8]INPUT!#REF!</definedName>
    <definedName name="SST5R" localSheetId="19">[8]INPUT!#REF!</definedName>
    <definedName name="SST5R" localSheetId="20">[8]INPUT!#REF!</definedName>
    <definedName name="SST5R">[8]INPUT!#REF!</definedName>
    <definedName name="SST6L" localSheetId="19">[8]INPUT!#REF!</definedName>
    <definedName name="SST6L" localSheetId="20">[8]INPUT!#REF!</definedName>
    <definedName name="SST6L">[8]INPUT!#REF!</definedName>
    <definedName name="SST6R" localSheetId="19">[8]INPUT!#REF!</definedName>
    <definedName name="SST6R" localSheetId="20">[8]INPUT!#REF!</definedName>
    <definedName name="SST6R">[8]INPUT!#REF!</definedName>
    <definedName name="SST7L" localSheetId="19">[8]INPUT!#REF!</definedName>
    <definedName name="SST7L" localSheetId="20">[8]INPUT!#REF!</definedName>
    <definedName name="SST7L">[8]INPUT!#REF!</definedName>
    <definedName name="SST7R" localSheetId="19">[8]INPUT!#REF!</definedName>
    <definedName name="SST7R" localSheetId="20">[8]INPUT!#REF!</definedName>
    <definedName name="SST7R">[8]INPUT!#REF!</definedName>
    <definedName name="SST8L" localSheetId="19">[8]INPUT!#REF!</definedName>
    <definedName name="SST8L" localSheetId="20">[8]INPUT!#REF!</definedName>
    <definedName name="SST8L">[8]INPUT!#REF!</definedName>
    <definedName name="SST8R" localSheetId="19">[8]INPUT!#REF!</definedName>
    <definedName name="SST8R" localSheetId="20">[8]INPUT!#REF!</definedName>
    <definedName name="SST8R">[8]INPUT!#REF!</definedName>
    <definedName name="SST9L" localSheetId="19">[8]INPUT!#REF!</definedName>
    <definedName name="SST9L" localSheetId="20">[8]INPUT!#REF!</definedName>
    <definedName name="SST9L">[8]INPUT!#REF!</definedName>
    <definedName name="SST9R" localSheetId="19">[8]INPUT!#REF!</definedName>
    <definedName name="SST9R" localSheetId="20">[8]INPUT!#REF!</definedName>
    <definedName name="SST9R">[8]INPUT!#REF!</definedName>
    <definedName name="SSZ10XL" localSheetId="19">[8]INPUT!#REF!</definedName>
    <definedName name="SSZ10XL" localSheetId="20">[8]INPUT!#REF!</definedName>
    <definedName name="SSZ10XL">[8]INPUT!#REF!</definedName>
    <definedName name="SSZ10XR" localSheetId="19">[8]INPUT!#REF!</definedName>
    <definedName name="SSZ10XR" localSheetId="20">[8]INPUT!#REF!</definedName>
    <definedName name="SSZ10XR">[8]INPUT!#REF!</definedName>
    <definedName name="SSZ10YL" localSheetId="19">[8]INPUT!#REF!</definedName>
    <definedName name="SSZ10YL" localSheetId="20">[8]INPUT!#REF!</definedName>
    <definedName name="SSZ10YL">[8]INPUT!#REF!</definedName>
    <definedName name="SSZ10YR" localSheetId="19">[8]INPUT!#REF!</definedName>
    <definedName name="SSZ10YR" localSheetId="20">[8]INPUT!#REF!</definedName>
    <definedName name="SSZ10YR">[8]INPUT!#REF!</definedName>
    <definedName name="SSZ3XL" localSheetId="19">[8]INPUT!#REF!</definedName>
    <definedName name="SSZ3XL" localSheetId="20">[8]INPUT!#REF!</definedName>
    <definedName name="SSZ3XL">[8]INPUT!#REF!</definedName>
    <definedName name="SSZ3XR" localSheetId="19">[8]INPUT!#REF!</definedName>
    <definedName name="SSZ3XR" localSheetId="20">[8]INPUT!#REF!</definedName>
    <definedName name="SSZ3XR">[8]INPUT!#REF!</definedName>
    <definedName name="SSZ3YL" localSheetId="19">[8]INPUT!#REF!</definedName>
    <definedName name="SSZ3YL" localSheetId="20">[8]INPUT!#REF!</definedName>
    <definedName name="SSZ3YL">[8]INPUT!#REF!</definedName>
    <definedName name="SSZ3YR" localSheetId="19">[8]INPUT!#REF!</definedName>
    <definedName name="SSZ3YR" localSheetId="20">[8]INPUT!#REF!</definedName>
    <definedName name="SSZ3YR">[8]INPUT!#REF!</definedName>
    <definedName name="SSZ4XL" localSheetId="19">[8]INPUT!#REF!</definedName>
    <definedName name="SSZ4XL" localSheetId="20">[8]INPUT!#REF!</definedName>
    <definedName name="SSZ4XL">[8]INPUT!#REF!</definedName>
    <definedName name="SSZ4XR" localSheetId="19">[8]INPUT!#REF!</definedName>
    <definedName name="SSZ4XR" localSheetId="20">[8]INPUT!#REF!</definedName>
    <definedName name="SSZ4XR">[8]INPUT!#REF!</definedName>
    <definedName name="SSZ4YL" localSheetId="19">[8]INPUT!#REF!</definedName>
    <definedName name="SSZ4YL" localSheetId="20">[8]INPUT!#REF!</definedName>
    <definedName name="SSZ4YL">[8]INPUT!#REF!</definedName>
    <definedName name="SSZ4YR" localSheetId="19">[8]INPUT!#REF!</definedName>
    <definedName name="SSZ4YR" localSheetId="20">[8]INPUT!#REF!</definedName>
    <definedName name="SSZ4YR">[8]INPUT!#REF!</definedName>
    <definedName name="SSZ5XL" localSheetId="19">[8]INPUT!#REF!</definedName>
    <definedName name="SSZ5XL" localSheetId="20">[8]INPUT!#REF!</definedName>
    <definedName name="SSZ5XL">[8]INPUT!#REF!</definedName>
    <definedName name="SSZ5XR" localSheetId="19">[8]INPUT!#REF!</definedName>
    <definedName name="SSZ5XR" localSheetId="20">[8]INPUT!#REF!</definedName>
    <definedName name="SSZ5XR">[8]INPUT!#REF!</definedName>
    <definedName name="SSZ5YL" localSheetId="19">[8]INPUT!#REF!</definedName>
    <definedName name="SSZ5YL" localSheetId="20">[8]INPUT!#REF!</definedName>
    <definedName name="SSZ5YL">[8]INPUT!#REF!</definedName>
    <definedName name="SSZ5YR" localSheetId="19">[8]INPUT!#REF!</definedName>
    <definedName name="SSZ5YR" localSheetId="20">[8]INPUT!#REF!</definedName>
    <definedName name="SSZ5YR">[8]INPUT!#REF!</definedName>
    <definedName name="SSZ6XL" localSheetId="19">[8]INPUT!#REF!</definedName>
    <definedName name="SSZ6XL" localSheetId="20">[8]INPUT!#REF!</definedName>
    <definedName name="SSZ6XL">[8]INPUT!#REF!</definedName>
    <definedName name="SSZ6XR" localSheetId="19">[8]INPUT!#REF!</definedName>
    <definedName name="SSZ6XR" localSheetId="20">[8]INPUT!#REF!</definedName>
    <definedName name="SSZ6XR">[8]INPUT!#REF!</definedName>
    <definedName name="SSZ6YL" localSheetId="19">[8]INPUT!#REF!</definedName>
    <definedName name="SSZ6YL" localSheetId="20">[8]INPUT!#REF!</definedName>
    <definedName name="SSZ6YL">[8]INPUT!#REF!</definedName>
    <definedName name="SSZ6YR" localSheetId="19">[8]INPUT!#REF!</definedName>
    <definedName name="SSZ6YR" localSheetId="20">[8]INPUT!#REF!</definedName>
    <definedName name="SSZ6YR">[8]INPUT!#REF!</definedName>
    <definedName name="SSZ7XL" localSheetId="19">[8]INPUT!#REF!</definedName>
    <definedName name="SSZ7XL" localSheetId="20">[8]INPUT!#REF!</definedName>
    <definedName name="SSZ7XL">[8]INPUT!#REF!</definedName>
    <definedName name="SSZ7XR" localSheetId="19">[8]INPUT!#REF!</definedName>
    <definedName name="SSZ7XR" localSheetId="20">[8]INPUT!#REF!</definedName>
    <definedName name="SSZ7XR">[8]INPUT!#REF!</definedName>
    <definedName name="SSZ7YL" localSheetId="19">[8]INPUT!#REF!</definedName>
    <definedName name="SSZ7YL" localSheetId="20">[8]INPUT!#REF!</definedName>
    <definedName name="SSZ7YL">[8]INPUT!#REF!</definedName>
    <definedName name="SSZ7YR" localSheetId="19">[8]INPUT!#REF!</definedName>
    <definedName name="SSZ7YR" localSheetId="20">[8]INPUT!#REF!</definedName>
    <definedName name="SSZ7YR">[8]INPUT!#REF!</definedName>
    <definedName name="SSZ8XL" localSheetId="19">[8]INPUT!#REF!</definedName>
    <definedName name="SSZ8XL" localSheetId="20">[8]INPUT!#REF!</definedName>
    <definedName name="SSZ8XL">[8]INPUT!#REF!</definedName>
    <definedName name="SSZ8XR" localSheetId="19">[8]INPUT!#REF!</definedName>
    <definedName name="SSZ8XR" localSheetId="20">[8]INPUT!#REF!</definedName>
    <definedName name="SSZ8XR">[8]INPUT!#REF!</definedName>
    <definedName name="SSZ8YL" localSheetId="19">[8]INPUT!#REF!</definedName>
    <definedName name="SSZ8YL" localSheetId="20">[8]INPUT!#REF!</definedName>
    <definedName name="SSZ8YL">[8]INPUT!#REF!</definedName>
    <definedName name="SSZ8YR" localSheetId="19">[8]INPUT!#REF!</definedName>
    <definedName name="SSZ8YR" localSheetId="20">[8]INPUT!#REF!</definedName>
    <definedName name="SSZ8YR">[8]INPUT!#REF!</definedName>
    <definedName name="SSZ9XL" localSheetId="19">[8]INPUT!#REF!</definedName>
    <definedName name="SSZ9XL" localSheetId="20">[8]INPUT!#REF!</definedName>
    <definedName name="SSZ9XL">[8]INPUT!#REF!</definedName>
    <definedName name="SSZ9XR" localSheetId="19">[8]INPUT!#REF!</definedName>
    <definedName name="SSZ9XR" localSheetId="20">[8]INPUT!#REF!</definedName>
    <definedName name="SSZ9XR">[8]INPUT!#REF!</definedName>
    <definedName name="SSZ9YL" localSheetId="19">[8]INPUT!#REF!</definedName>
    <definedName name="SSZ9YL" localSheetId="20">[8]INPUT!#REF!</definedName>
    <definedName name="SSZ9YL">[8]INPUT!#REF!</definedName>
    <definedName name="SSZ9YR" localSheetId="19">[8]INPUT!#REF!</definedName>
    <definedName name="SSZ9YR" localSheetId="20">[8]INPUT!#REF!</definedName>
    <definedName name="SSZ9YR">[8]INPUT!#REF!</definedName>
    <definedName name="SSZQ10L" localSheetId="19">[8]INPUT!#REF!</definedName>
    <definedName name="SSZQ10L" localSheetId="20">[8]INPUT!#REF!</definedName>
    <definedName name="SSZQ10L">[8]INPUT!#REF!</definedName>
    <definedName name="SSZQ10R" localSheetId="19">[8]INPUT!#REF!</definedName>
    <definedName name="SSZQ10R" localSheetId="20">[8]INPUT!#REF!</definedName>
    <definedName name="SSZQ10R">[8]INPUT!#REF!</definedName>
    <definedName name="SSZQ3L" localSheetId="19">[8]INPUT!#REF!</definedName>
    <definedName name="SSZQ3L" localSheetId="20">[8]INPUT!#REF!</definedName>
    <definedName name="SSZQ3L">[8]INPUT!#REF!</definedName>
    <definedName name="SSZQ3R" localSheetId="19">[8]INPUT!#REF!</definedName>
    <definedName name="SSZQ3R" localSheetId="20">[8]INPUT!#REF!</definedName>
    <definedName name="SSZQ3R">[8]INPUT!#REF!</definedName>
    <definedName name="SSZQ4L" localSheetId="19">[8]INPUT!#REF!</definedName>
    <definedName name="SSZQ4L" localSheetId="20">[8]INPUT!#REF!</definedName>
    <definedName name="SSZQ4L">[8]INPUT!#REF!</definedName>
    <definedName name="SSZQ4R" localSheetId="19">[8]INPUT!#REF!</definedName>
    <definedName name="SSZQ4R" localSheetId="20">[8]INPUT!#REF!</definedName>
    <definedName name="SSZQ4R">[8]INPUT!#REF!</definedName>
    <definedName name="SSZQ5L" localSheetId="19">[8]INPUT!#REF!</definedName>
    <definedName name="SSZQ5L" localSheetId="20">[8]INPUT!#REF!</definedName>
    <definedName name="SSZQ5L">[8]INPUT!#REF!</definedName>
    <definedName name="SSZQ5R" localSheetId="19">[8]INPUT!#REF!</definedName>
    <definedName name="SSZQ5R" localSheetId="20">[8]INPUT!#REF!</definedName>
    <definedName name="SSZQ5R">[8]INPUT!#REF!</definedName>
    <definedName name="SSZQ6L" localSheetId="19">[8]INPUT!#REF!</definedName>
    <definedName name="SSZQ6L" localSheetId="20">[8]INPUT!#REF!</definedName>
    <definedName name="SSZQ6L">[8]INPUT!#REF!</definedName>
    <definedName name="SSZQ6R" localSheetId="19">[8]INPUT!#REF!</definedName>
    <definedName name="SSZQ6R" localSheetId="20">[8]INPUT!#REF!</definedName>
    <definedName name="SSZQ6R">[8]INPUT!#REF!</definedName>
    <definedName name="SSZQ7L" localSheetId="19">[8]INPUT!#REF!</definedName>
    <definedName name="SSZQ7L" localSheetId="20">[8]INPUT!#REF!</definedName>
    <definedName name="SSZQ7L">[8]INPUT!#REF!</definedName>
    <definedName name="SSZQ7R" localSheetId="19">[8]INPUT!#REF!</definedName>
    <definedName name="SSZQ7R" localSheetId="20">[8]INPUT!#REF!</definedName>
    <definedName name="SSZQ7R">[8]INPUT!#REF!</definedName>
    <definedName name="SSZQ8L" localSheetId="19">[8]INPUT!#REF!</definedName>
    <definedName name="SSZQ8L" localSheetId="20">[8]INPUT!#REF!</definedName>
    <definedName name="SSZQ8L">[8]INPUT!#REF!</definedName>
    <definedName name="SSZQ8R" localSheetId="19">[8]INPUT!#REF!</definedName>
    <definedName name="SSZQ8R" localSheetId="20">[8]INPUT!#REF!</definedName>
    <definedName name="SSZQ8R">[8]INPUT!#REF!</definedName>
    <definedName name="SSZQ9L" localSheetId="19">[8]INPUT!#REF!</definedName>
    <definedName name="SSZQ9L" localSheetId="20">[8]INPUT!#REF!</definedName>
    <definedName name="SSZQ9L">[8]INPUT!#REF!</definedName>
    <definedName name="SSZQ9R" localSheetId="19">[8]INPUT!#REF!</definedName>
    <definedName name="SSZQ9R" localSheetId="20">[8]INPUT!#REF!</definedName>
    <definedName name="SSZQ9R">[8]INPUT!#REF!</definedName>
    <definedName name="SUM10L" localSheetId="19">[1]INPUT!#REF!</definedName>
    <definedName name="SUM10L" localSheetId="20">[1]INPUT!#REF!</definedName>
    <definedName name="SUM10L">[1]INPUT!#REF!</definedName>
    <definedName name="SUM10R" localSheetId="19">[1]INPUT!#REF!</definedName>
    <definedName name="SUM10R" localSheetId="20">[1]INPUT!#REF!</definedName>
    <definedName name="SUM10R">[1]INPUT!#REF!</definedName>
    <definedName name="SUM3L" localSheetId="19">[1]INPUT!#REF!</definedName>
    <definedName name="SUM3L" localSheetId="20">[1]INPUT!#REF!</definedName>
    <definedName name="SUM3L">[1]INPUT!#REF!</definedName>
    <definedName name="SUM3R" localSheetId="19">[1]INPUT!#REF!</definedName>
    <definedName name="SUM3R" localSheetId="20">[1]INPUT!#REF!</definedName>
    <definedName name="SUM3R">[1]INPUT!#REF!</definedName>
    <definedName name="SUM4L" localSheetId="19">[1]INPUT!#REF!</definedName>
    <definedName name="SUM4L" localSheetId="20">[1]INPUT!#REF!</definedName>
    <definedName name="SUM4L">[1]INPUT!#REF!</definedName>
    <definedName name="SUM4R" localSheetId="19">[1]INPUT!#REF!</definedName>
    <definedName name="SUM4R" localSheetId="20">[1]INPUT!#REF!</definedName>
    <definedName name="SUM4R">[1]INPUT!#REF!</definedName>
    <definedName name="SUM5L" localSheetId="19">[1]INPUT!#REF!</definedName>
    <definedName name="SUM5L" localSheetId="20">[1]INPUT!#REF!</definedName>
    <definedName name="SUM5L">[1]INPUT!#REF!</definedName>
    <definedName name="SUM5R" localSheetId="19">[1]INPUT!#REF!</definedName>
    <definedName name="SUM5R" localSheetId="20">[1]INPUT!#REF!</definedName>
    <definedName name="SUM5R">[1]INPUT!#REF!</definedName>
    <definedName name="SUM6L" localSheetId="19">[1]INPUT!#REF!</definedName>
    <definedName name="SUM6L" localSheetId="20">[1]INPUT!#REF!</definedName>
    <definedName name="SUM6L">[1]INPUT!#REF!</definedName>
    <definedName name="SUM6R" localSheetId="19">[1]INPUT!#REF!</definedName>
    <definedName name="SUM6R" localSheetId="20">[1]INPUT!#REF!</definedName>
    <definedName name="SUM6R">[1]INPUT!#REF!</definedName>
    <definedName name="SUM7L" localSheetId="19">[1]INPUT!#REF!</definedName>
    <definedName name="SUM7L" localSheetId="20">[1]INPUT!#REF!</definedName>
    <definedName name="SUM7L">[1]INPUT!#REF!</definedName>
    <definedName name="SUM7R" localSheetId="19">[1]INPUT!#REF!</definedName>
    <definedName name="SUM7R" localSheetId="20">[1]INPUT!#REF!</definedName>
    <definedName name="SUM7R">[1]INPUT!#REF!</definedName>
    <definedName name="SUM8L" localSheetId="19">[1]INPUT!#REF!</definedName>
    <definedName name="SUM8L" localSheetId="20">[1]INPUT!#REF!</definedName>
    <definedName name="SUM8L">[1]INPUT!#REF!</definedName>
    <definedName name="SUM8R" localSheetId="19">[1]INPUT!#REF!</definedName>
    <definedName name="SUM8R" localSheetId="20">[1]INPUT!#REF!</definedName>
    <definedName name="SUM8R">[1]INPUT!#REF!</definedName>
    <definedName name="SUM9L" localSheetId="19">[1]INPUT!#REF!</definedName>
    <definedName name="SUM9L" localSheetId="20">[1]INPUT!#REF!</definedName>
    <definedName name="SUM9L">[1]INPUT!#REF!</definedName>
    <definedName name="SUM9R" localSheetId="19">[1]INPUT!#REF!</definedName>
    <definedName name="SUM9R" localSheetId="20">[1]INPUT!#REF!</definedName>
    <definedName name="SUM9R">[1]INPUT!#REF!</definedName>
    <definedName name="T" localSheetId="19">[9]교각1!#REF!</definedName>
    <definedName name="T" localSheetId="20">[9]교각1!#REF!</definedName>
    <definedName name="T">[9]교각1!#REF!</definedName>
    <definedName name="T10L" localSheetId="19">[1]INPUT!#REF!</definedName>
    <definedName name="T10L" localSheetId="20">[1]INPUT!#REF!</definedName>
    <definedName name="T10L">[1]INPUT!#REF!</definedName>
    <definedName name="T10R" localSheetId="19">[1]INPUT!#REF!</definedName>
    <definedName name="T10R" localSheetId="20">[1]INPUT!#REF!</definedName>
    <definedName name="T10R">[1]INPUT!#REF!</definedName>
    <definedName name="t1a1p" localSheetId="19">#REF!</definedName>
    <definedName name="t1a1p" localSheetId="20">#REF!</definedName>
    <definedName name="t1a1p">#REF!</definedName>
    <definedName name="t1a1t" localSheetId="19">#REF!</definedName>
    <definedName name="t1a1t" localSheetId="20">#REF!</definedName>
    <definedName name="t1a1t">#REF!</definedName>
    <definedName name="t1a2p" localSheetId="19">#REF!</definedName>
    <definedName name="t1a2p" localSheetId="20">#REF!</definedName>
    <definedName name="t1a2p">#REF!</definedName>
    <definedName name="t1a2t" localSheetId="19">#REF!</definedName>
    <definedName name="t1a2t" localSheetId="20">#REF!</definedName>
    <definedName name="t1a2t">#REF!</definedName>
    <definedName name="T1L">[1]INPUT!$C$3</definedName>
    <definedName name="T1R">[1]INPUT!$E$3</definedName>
    <definedName name="t2a1p" localSheetId="19">#REF!</definedName>
    <definedName name="t2a1p" localSheetId="20">#REF!</definedName>
    <definedName name="t2a1p">#REF!</definedName>
    <definedName name="t2a1t" localSheetId="19">#REF!</definedName>
    <definedName name="t2a1t" localSheetId="20">#REF!</definedName>
    <definedName name="t2a1t">#REF!</definedName>
    <definedName name="t2a2p" localSheetId="19">#REF!</definedName>
    <definedName name="t2a2p" localSheetId="20">#REF!</definedName>
    <definedName name="t2a2p">#REF!</definedName>
    <definedName name="t2a2t" localSheetId="19">#REF!</definedName>
    <definedName name="t2a2t" localSheetId="20">#REF!</definedName>
    <definedName name="t2a2t">#REF!</definedName>
    <definedName name="T2L">[1]INPUT!$C$18</definedName>
    <definedName name="T2R">[1]INPUT!$E$18</definedName>
    <definedName name="T3A1P" localSheetId="19">#REF!</definedName>
    <definedName name="T3A1P" localSheetId="20">#REF!</definedName>
    <definedName name="T3A1P">#REF!</definedName>
    <definedName name="t3a1t" localSheetId="19">#REF!</definedName>
    <definedName name="t3a1t" localSheetId="20">#REF!</definedName>
    <definedName name="t3a1t">#REF!</definedName>
    <definedName name="t3a2p" localSheetId="19">#REF!</definedName>
    <definedName name="t3a2p" localSheetId="20">#REF!</definedName>
    <definedName name="t3a2p">#REF!</definedName>
    <definedName name="t3a2t" localSheetId="19">#REF!</definedName>
    <definedName name="t3a2t" localSheetId="20">#REF!</definedName>
    <definedName name="t3a2t">#REF!</definedName>
    <definedName name="T3L" localSheetId="19">[1]INPUT!#REF!</definedName>
    <definedName name="T3L" localSheetId="20">[1]INPUT!#REF!</definedName>
    <definedName name="T3L">[1]INPUT!#REF!</definedName>
    <definedName name="T3R" localSheetId="19">[1]INPUT!#REF!</definedName>
    <definedName name="T3R" localSheetId="20">[1]INPUT!#REF!</definedName>
    <definedName name="T3R">[1]INPUT!#REF!</definedName>
    <definedName name="T4L" localSheetId="19">[1]INPUT!#REF!</definedName>
    <definedName name="T4L" localSheetId="20">[1]INPUT!#REF!</definedName>
    <definedName name="T4L">[1]INPUT!#REF!</definedName>
    <definedName name="T4R" localSheetId="19">[1]INPUT!#REF!</definedName>
    <definedName name="T4R" localSheetId="20">[1]INPUT!#REF!</definedName>
    <definedName name="T4R">[1]INPUT!#REF!</definedName>
    <definedName name="T5L" localSheetId="20">[1]INPUT!#REF!</definedName>
    <definedName name="T5L">[1]INPUT!#REF!</definedName>
    <definedName name="T5R" localSheetId="20">[1]INPUT!#REF!</definedName>
    <definedName name="T5R">[1]INPUT!#REF!</definedName>
    <definedName name="T6L" localSheetId="20">[1]INPUT!#REF!</definedName>
    <definedName name="T6L">[1]INPUT!#REF!</definedName>
    <definedName name="T6R" localSheetId="20">[1]INPUT!#REF!</definedName>
    <definedName name="T6R">[1]INPUT!#REF!</definedName>
    <definedName name="T7L" localSheetId="20">[1]INPUT!#REF!</definedName>
    <definedName name="T7L">[1]INPUT!#REF!</definedName>
    <definedName name="T7R" localSheetId="20">[1]INPUT!#REF!</definedName>
    <definedName name="T7R">[1]INPUT!#REF!</definedName>
    <definedName name="T8L" localSheetId="20">[1]INPUT!#REF!</definedName>
    <definedName name="T8L">[1]INPUT!#REF!</definedName>
    <definedName name="T8R" localSheetId="20">[1]INPUT!#REF!</definedName>
    <definedName name="T8R">[1]INPUT!#REF!</definedName>
    <definedName name="T9L" localSheetId="20">[1]INPUT!#REF!</definedName>
    <definedName name="T9L">[1]INPUT!#REF!</definedName>
    <definedName name="T9R" localSheetId="20">[1]INPUT!#REF!</definedName>
    <definedName name="T9R">[1]INPUT!#REF!</definedName>
    <definedName name="TA1P" localSheetId="19">#REF!</definedName>
    <definedName name="TA1P" localSheetId="20">#REF!</definedName>
    <definedName name="TA1P">#REF!</definedName>
    <definedName name="ta1t" localSheetId="19">#REF!</definedName>
    <definedName name="ta1t" localSheetId="20">#REF!</definedName>
    <definedName name="ta1t">#REF!</definedName>
    <definedName name="ta2p" localSheetId="19">#REF!</definedName>
    <definedName name="ta2p" localSheetId="20">#REF!</definedName>
    <definedName name="ta2p">#REF!</definedName>
    <definedName name="ta2t" localSheetId="19">#REF!</definedName>
    <definedName name="ta2t" localSheetId="20">#REF!</definedName>
    <definedName name="ta2t">#REF!</definedName>
    <definedName name="Text5" localSheetId="19">#REF!</definedName>
    <definedName name="Text5">#REF!</definedName>
    <definedName name="TTT" localSheetId="19">#REF!</definedName>
    <definedName name="TTT">#REF!</definedName>
    <definedName name="TW" localSheetId="19">#REF!</definedName>
    <definedName name="TW" localSheetId="20">#REF!</definedName>
    <definedName name="TW">#REF!</definedName>
    <definedName name="TWI" localSheetId="19">#REF!</definedName>
    <definedName name="TWI" localSheetId="20">#REF!</definedName>
    <definedName name="TWI">#REF!</definedName>
    <definedName name="U" localSheetId="19">#REF!</definedName>
    <definedName name="U">#REF!</definedName>
    <definedName name="W" localSheetId="19">#REF!</definedName>
    <definedName name="W">#REF!</definedName>
    <definedName name="W10L" localSheetId="19">[1]INPUT!#REF!</definedName>
    <definedName name="W10L" localSheetId="20">[1]INPUT!#REF!</definedName>
    <definedName name="W10L">[1]INPUT!#REF!</definedName>
    <definedName name="W10R" localSheetId="19">[1]INPUT!#REF!</definedName>
    <definedName name="W10R" localSheetId="20">[1]INPUT!#REF!</definedName>
    <definedName name="W10R">[1]INPUT!#REF!</definedName>
    <definedName name="W3L" localSheetId="19">[1]INPUT!#REF!</definedName>
    <definedName name="W3L" localSheetId="20">[1]INPUT!#REF!</definedName>
    <definedName name="W3L">[1]INPUT!#REF!</definedName>
    <definedName name="W3R" localSheetId="19">[1]INPUT!#REF!</definedName>
    <definedName name="W3R" localSheetId="20">[1]INPUT!#REF!</definedName>
    <definedName name="W3R">[1]INPUT!#REF!</definedName>
    <definedName name="W4L" localSheetId="20">[1]INPUT!#REF!</definedName>
    <definedName name="W4L">[1]INPUT!#REF!</definedName>
    <definedName name="W4R" localSheetId="20">[1]INPUT!#REF!</definedName>
    <definedName name="W4R">[1]INPUT!#REF!</definedName>
    <definedName name="W5L" localSheetId="20">[1]INPUT!#REF!</definedName>
    <definedName name="W5L">[1]INPUT!#REF!</definedName>
    <definedName name="W5R" localSheetId="20">[1]INPUT!#REF!</definedName>
    <definedName name="W5R">[1]INPUT!#REF!</definedName>
    <definedName name="W6L" localSheetId="20">[1]INPUT!#REF!</definedName>
    <definedName name="W6L">[1]INPUT!#REF!</definedName>
    <definedName name="W6R" localSheetId="20">[1]INPUT!#REF!</definedName>
    <definedName name="W6R">[1]INPUT!#REF!</definedName>
    <definedName name="W7L" localSheetId="20">[1]INPUT!#REF!</definedName>
    <definedName name="W7L">[1]INPUT!#REF!</definedName>
    <definedName name="W7R" localSheetId="20">[1]INPUT!#REF!</definedName>
    <definedName name="W7R">[1]INPUT!#REF!</definedName>
    <definedName name="W8L" localSheetId="20">[1]INPUT!#REF!</definedName>
    <definedName name="W8L">[1]INPUT!#REF!</definedName>
    <definedName name="W8R" localSheetId="20">[1]INPUT!#REF!</definedName>
    <definedName name="W8R">[1]INPUT!#REF!</definedName>
    <definedName name="W9L" localSheetId="20">[1]INPUT!#REF!</definedName>
    <definedName name="W9L">[1]INPUT!#REF!</definedName>
    <definedName name="W9R" localSheetId="20">[1]INPUT!#REF!</definedName>
    <definedName name="W9R">[1]INPUT!#REF!</definedName>
    <definedName name="WA" localSheetId="20">[9]교각1!#REF!</definedName>
    <definedName name="WA">[9]교각1!#REF!</definedName>
    <definedName name="WB" localSheetId="4">#REF!</definedName>
    <definedName name="WB" localSheetId="19">#REF!</definedName>
    <definedName name="WB" localSheetId="20">#REF!</definedName>
    <definedName name="WB" localSheetId="18">#REF!</definedName>
    <definedName name="WB">#REF!</definedName>
    <definedName name="WC" localSheetId="19">#REF!</definedName>
    <definedName name="WC" localSheetId="20">#REF!</definedName>
    <definedName name="WC">#REF!</definedName>
    <definedName name="WF" localSheetId="19">#REF!</definedName>
    <definedName name="WF" localSheetId="20">#REF!</definedName>
    <definedName name="WF">#REF!</definedName>
    <definedName name="WH" localSheetId="19">#REF!</definedName>
    <definedName name="WH" localSheetId="20">#REF!</definedName>
    <definedName name="WH">#REF!</definedName>
    <definedName name="WL" localSheetId="19">[9]교각1!#REF!</definedName>
    <definedName name="WL" localSheetId="20">[9]교각1!#REF!</definedName>
    <definedName name="WL">[9]교각1!#REF!</definedName>
    <definedName name="WN" localSheetId="19">[9]교각1!#REF!</definedName>
    <definedName name="WN" localSheetId="20">[9]교각1!#REF!</definedName>
    <definedName name="WN">[9]교각1!#REF!</definedName>
    <definedName name="www">'[14]골막이(야매)'!$A$1</definedName>
    <definedName name="YYYY" localSheetId="4">#REF!</definedName>
    <definedName name="YYYY" localSheetId="19">#REF!</definedName>
    <definedName name="YYYY" localSheetId="18">#REF!</definedName>
    <definedName name="YYYY">#REF!</definedName>
    <definedName name="Z" localSheetId="19">#REF!</definedName>
    <definedName name="Z">#REF!</definedName>
    <definedName name="ZZZ" localSheetId="27" hidden="1">[6]날개벽수량표!#REF!</definedName>
    <definedName name="ZZZ" localSheetId="25" hidden="1">[6]날개벽수량표!#REF!</definedName>
    <definedName name="ZZZ" localSheetId="26" hidden="1">[6]날개벽수량표!#REF!</definedName>
    <definedName name="ZZZ" localSheetId="3" hidden="1">[6]날개벽수량표!#REF!</definedName>
    <definedName name="ZZZ" localSheetId="19" hidden="1">[6]날개벽수량표!#REF!</definedName>
    <definedName name="ZZZ" hidden="1">[6]날개벽수량표!#REF!</definedName>
    <definedName name="ㄱ">'[15]기슭막이(야면석찰쌓기)'!$A$1</definedName>
    <definedName name="가1" localSheetId="4">#REF!</definedName>
    <definedName name="가1" localSheetId="19">#REF!</definedName>
    <definedName name="가1" localSheetId="20">#REF!</definedName>
    <definedName name="가1" localSheetId="18">#REF!</definedName>
    <definedName name="가1">#REF!</definedName>
    <definedName name="가2" localSheetId="19">#REF!</definedName>
    <definedName name="가2" localSheetId="20">#REF!</definedName>
    <definedName name="가2">#REF!</definedName>
    <definedName name="가3" localSheetId="19">#REF!</definedName>
    <definedName name="가3" localSheetId="20">#REF!</definedName>
    <definedName name="가3">#REF!</definedName>
    <definedName name="가4" localSheetId="19">#REF!</definedName>
    <definedName name="가4" localSheetId="20">#REF!</definedName>
    <definedName name="가4">#REF!</definedName>
    <definedName name="가5" localSheetId="19">#REF!</definedName>
    <definedName name="가5" localSheetId="20">#REF!</definedName>
    <definedName name="가5">#REF!</definedName>
    <definedName name="가6" localSheetId="19">#REF!</definedName>
    <definedName name="가6" localSheetId="20">#REF!</definedName>
    <definedName name="가6">#REF!</definedName>
    <definedName name="가7" localSheetId="19">#REF!</definedName>
    <definedName name="가7" localSheetId="20">#REF!</definedName>
    <definedName name="가7">#REF!</definedName>
    <definedName name="가8" localSheetId="19">#REF!</definedName>
    <definedName name="가8" localSheetId="20">#REF!</definedName>
    <definedName name="가8">#REF!</definedName>
    <definedName name="가설공사" localSheetId="27" hidden="1">#REF!</definedName>
    <definedName name="가설공사" localSheetId="25" hidden="1">#REF!</definedName>
    <definedName name="가설공사" localSheetId="26" hidden="1">#REF!</definedName>
    <definedName name="가설공사" localSheetId="19" hidden="1">#REF!</definedName>
    <definedName name="가설공사" localSheetId="6" hidden="1">#REF!</definedName>
    <definedName name="가설공사" localSheetId="28" hidden="1">#REF!</definedName>
    <definedName name="가설공사" localSheetId="18" hidden="1">#REF!</definedName>
    <definedName name="가설공사" hidden="1">#REF!</definedName>
    <definedName name="가총괄표" localSheetId="19">[16]총괄표!#REF!</definedName>
    <definedName name="가총괄표" localSheetId="20">#REF!</definedName>
    <definedName name="가총괄표">[16]총괄표!#REF!</definedName>
    <definedName name="간지" localSheetId="4">#REF!</definedName>
    <definedName name="간지" localSheetId="19">#REF!</definedName>
    <definedName name="간지" localSheetId="18">#REF!</definedName>
    <definedName name="간지">#REF!</definedName>
    <definedName name="간지2" localSheetId="4">'[17]A-4'!#REF!</definedName>
    <definedName name="간지2" localSheetId="19">'[17]A-4'!#REF!</definedName>
    <definedName name="간지2" localSheetId="18">'[17]A-4'!#REF!</definedName>
    <definedName name="간지2">'[17]A-4'!#REF!</definedName>
    <definedName name="강아지" localSheetId="19">'[18]7급줄떼'!#REF!</definedName>
    <definedName name="강아지">'[18]7급줄떼'!#REF!</definedName>
    <definedName name="계" localSheetId="4">#REF!</definedName>
    <definedName name="계" localSheetId="19">#REF!</definedName>
    <definedName name="계" localSheetId="20">#REF!</definedName>
    <definedName name="계" localSheetId="18">#REF!</definedName>
    <definedName name="계">#REF!</definedName>
    <definedName name="계_①___⑦" localSheetId="19">#REF!</definedName>
    <definedName name="계_①___⑦" localSheetId="20">#REF!</definedName>
    <definedName name="계_①___⑦">#REF!</definedName>
    <definedName name="골">'[19]골막이(야매)'!$A$1</definedName>
    <definedName name="골막이1" localSheetId="20">'[20]골막이(야매)'!$A$1</definedName>
    <definedName name="골막이1">'[21]골막이(야매)'!$A$1</definedName>
    <definedName name="골막이2" localSheetId="20">'[20]골막이(야매)'!#REF!</definedName>
    <definedName name="골막이2">'[21]골막이(야매)'!#REF!</definedName>
    <definedName name="골막이3" localSheetId="20">'[20]골막이(야매)'!#REF!</definedName>
    <definedName name="골막이3">'[21]골막이(야매)'!#REF!</definedName>
    <definedName name="골막이4" localSheetId="20">'[20]골막이(야매)'!#REF!</definedName>
    <definedName name="골막이4">'[21]골막이(야매)'!#REF!</definedName>
    <definedName name="관경">'[4]토사(PE)'!#REF!</definedName>
    <definedName name="관경1">'[22]토사(PE)'!#REF!</definedName>
    <definedName name="관급자재" localSheetId="4">#REF!</definedName>
    <definedName name="관급자재" localSheetId="19">#REF!</definedName>
    <definedName name="관급자재" localSheetId="20">#REF!</definedName>
    <definedName name="관급자재" localSheetId="18">#REF!</definedName>
    <definedName name="관급자재">#REF!</definedName>
    <definedName name="관두께" localSheetId="4">'[4]토사(PE)'!#REF!</definedName>
    <definedName name="관두께" localSheetId="19">'[4]토사(PE)'!#REF!</definedName>
    <definedName name="관두께" localSheetId="18">'[4]토사(PE)'!#REF!</definedName>
    <definedName name="관두께">'[4]토사(PE)'!#REF!</definedName>
    <definedName name="관악IC교" localSheetId="4">[23]TOTAL_BOQ!#REF!</definedName>
    <definedName name="관악IC교" localSheetId="20">[23]TOTAL_BOQ!#REF!</definedName>
    <definedName name="관악IC교" localSheetId="18">[23]TOTAL_BOQ!#REF!</definedName>
    <definedName name="관악IC교">[23]TOTAL_BOQ!#REF!</definedName>
    <definedName name="관토피">'[4]토사(PE)'!#REF!</definedName>
    <definedName name="교차" localSheetId="4">#REF!</definedName>
    <definedName name="교차" localSheetId="19">#REF!</definedName>
    <definedName name="교차" localSheetId="18">#REF!</definedName>
    <definedName name="교차">#REF!</definedName>
    <definedName name="교통" localSheetId="19">#REF!</definedName>
    <definedName name="교통">#REF!</definedName>
    <definedName name="구조" localSheetId="27" hidden="1">[13]날개벽수량표!#REF!</definedName>
    <definedName name="구조" localSheetId="25" hidden="1">[13]날개벽수량표!#REF!</definedName>
    <definedName name="구조" localSheetId="26" hidden="1">[13]날개벽수량표!#REF!</definedName>
    <definedName name="구조" localSheetId="3" hidden="1">[13]날개벽수량표!#REF!</definedName>
    <definedName name="구조" localSheetId="19" hidden="1">[13]날개벽수량표!#REF!</definedName>
    <definedName name="구조" localSheetId="6" hidden="1">[13]날개벽수량표!#REF!</definedName>
    <definedName name="구조" localSheetId="28" hidden="1">[13]날개벽수량표!#REF!</definedName>
    <definedName name="구조" localSheetId="18" hidden="1">[13]날개벽수량표!#REF!</definedName>
    <definedName name="구조" hidden="1">[13]날개벽수량표!#REF!</definedName>
    <definedName name="구조물공" localSheetId="27" hidden="1">#REF!</definedName>
    <definedName name="구조물공" localSheetId="25" hidden="1">#REF!</definedName>
    <definedName name="구조물공" localSheetId="26" hidden="1">#REF!</definedName>
    <definedName name="구조물공" localSheetId="19" hidden="1">#REF!</definedName>
    <definedName name="구조물공" localSheetId="24" hidden="1">#REF!</definedName>
    <definedName name="구조물공" localSheetId="28" hidden="1">#REF!</definedName>
    <definedName name="구조물공" hidden="1">#REF!</definedName>
    <definedName name="권창범">[24]암거!$BV$26</definedName>
    <definedName name="기계높이">'[4]토사(PE)'!#REF!</definedName>
    <definedName name="기슬막이1" localSheetId="4">#REF!</definedName>
    <definedName name="기슬막이1" localSheetId="19">#REF!</definedName>
    <definedName name="기슬막이1" localSheetId="20">#REF!</definedName>
    <definedName name="기슬막이1" localSheetId="18">#REF!</definedName>
    <definedName name="기슬막이1">#REF!</definedName>
    <definedName name="기슭" localSheetId="19">#REF!</definedName>
    <definedName name="기슭" localSheetId="20">#REF!</definedName>
    <definedName name="기슭">#REF!</definedName>
    <definedName name="기슭2" localSheetId="19">#REF!</definedName>
    <definedName name="기슭2" localSheetId="20">#REF!</definedName>
    <definedName name="기슭2">#REF!</definedName>
    <definedName name="기슭3" localSheetId="19">#REF!</definedName>
    <definedName name="기슭3" localSheetId="20">#REF!</definedName>
    <definedName name="기슭3">#REF!</definedName>
    <definedName name="기슭4" localSheetId="19">#REF!</definedName>
    <definedName name="기슭4" localSheetId="20">#REF!</definedName>
    <definedName name="기슭4">#REF!</definedName>
    <definedName name="기슭막이2" localSheetId="19">#REF!</definedName>
    <definedName name="기슭막이2" localSheetId="20">#REF!</definedName>
    <definedName name="기슭막이2">#REF!</definedName>
    <definedName name="기슭막이3" localSheetId="19">#REF!</definedName>
    <definedName name="기슭막이3" localSheetId="20">#REF!</definedName>
    <definedName name="기슭막이3">#REF!</definedName>
    <definedName name="기슭막이4" localSheetId="19">#REF!</definedName>
    <definedName name="기슭막이4" localSheetId="20">#REF!</definedName>
    <definedName name="기슭막이4">#REF!</definedName>
    <definedName name="기슭막이5" localSheetId="19">#REF!</definedName>
    <definedName name="기슭막이5" localSheetId="20">#REF!</definedName>
    <definedName name="기슭막이5">#REF!</definedName>
    <definedName name="기슭막이6" localSheetId="19">#REF!</definedName>
    <definedName name="기슭막이6" localSheetId="20">#REF!</definedName>
    <definedName name="기슭막이6">#REF!</definedName>
    <definedName name="기슭야" localSheetId="19">#REF!</definedName>
    <definedName name="기슭야" localSheetId="20">#REF!</definedName>
    <definedName name="기슭야">#REF!</definedName>
    <definedName name="기슭찰" localSheetId="19">#REF!</definedName>
    <definedName name="기슭찰" localSheetId="20">#REF!</definedName>
    <definedName name="기슭찰">#REF!</definedName>
    <definedName name="기흑ㄱ5" localSheetId="19">#REF!</definedName>
    <definedName name="기흑ㄱ5" localSheetId="20">#REF!</definedName>
    <definedName name="기흑ㄱ5">#REF!</definedName>
    <definedName name="기흙" localSheetId="19">#REF!</definedName>
    <definedName name="기흙" localSheetId="20">#REF!</definedName>
    <definedName name="기흙">#REF!</definedName>
    <definedName name="김정호">[7]포장공!$BU$34</definedName>
    <definedName name="깬바닥막이">'[25]골막이(야매)'!$A$1</definedName>
    <definedName name="깬잡석바닥막이" localSheetId="20">'[25]골막이(야매)'!#REF!</definedName>
    <definedName name="깬잡석바닥막이">'[25]골막이(야매)'!#REF!</definedName>
    <definedName name="나" localSheetId="4">#REF!</definedName>
    <definedName name="나" localSheetId="19">#REF!</definedName>
    <definedName name="나" localSheetId="20">#REF!</definedName>
    <definedName name="나" localSheetId="18">#REF!</definedName>
    <definedName name="나">#REF!</definedName>
    <definedName name="나무심기" localSheetId="19">#REF!</definedName>
    <definedName name="나무심기" localSheetId="20">#REF!</definedName>
    <definedName name="나무심기">#REF!</definedName>
    <definedName name="낙거" localSheetId="19">#REF!</definedName>
    <definedName name="낙거">#REF!</definedName>
    <definedName name="낙단거" localSheetId="19">#REF!</definedName>
    <definedName name="낙단거">#REF!</definedName>
    <definedName name="낙단콘" localSheetId="19">#REF!</definedName>
    <definedName name="낙단콘">#REF!</definedName>
    <definedName name="낙중" localSheetId="19">#REF!</definedName>
    <definedName name="낙중">#REF!</definedName>
    <definedName name="낙중거" localSheetId="19">#REF!</definedName>
    <definedName name="낙중거">#REF!</definedName>
    <definedName name="낙중콘" localSheetId="19">#REF!</definedName>
    <definedName name="낙중콘">#REF!</definedName>
    <definedName name="낙차" localSheetId="19">#REF!</definedName>
    <definedName name="낙차">#REF!</definedName>
    <definedName name="낙차보설치위치" localSheetId="19">#REF!</definedName>
    <definedName name="낙차보설치위치">#REF!</definedName>
    <definedName name="낙초" localSheetId="19">#REF!</definedName>
    <definedName name="낙초">#REF!</definedName>
    <definedName name="낙총거" localSheetId="19">#REF!</definedName>
    <definedName name="낙총거">#REF!</definedName>
    <definedName name="낙총콘" localSheetId="19">#REF!</definedName>
    <definedName name="낙총콘">#REF!</definedName>
    <definedName name="내공H" localSheetId="19">#REF!</definedName>
    <definedName name="내공H" localSheetId="20">#REF!</definedName>
    <definedName name="내공H">#REF!</definedName>
    <definedName name="내공V" localSheetId="19">#REF!</definedName>
    <definedName name="내공V" localSheetId="20">#REF!</definedName>
    <definedName name="내공V">#REF!</definedName>
    <definedName name="내공넓이" localSheetId="19">#REF!</definedName>
    <definedName name="내공넓이" localSheetId="20">#REF!</definedName>
    <definedName name="내공넓이">#REF!</definedName>
    <definedName name="내공높이" localSheetId="19">#REF!</definedName>
    <definedName name="내공높이" localSheetId="20">#REF!</definedName>
    <definedName name="내공높이">#REF!</definedName>
    <definedName name="내벽" localSheetId="19">#REF!</definedName>
    <definedName name="내벽" localSheetId="20">#REF!</definedName>
    <definedName name="내벽">#REF!</definedName>
    <definedName name="내역서" localSheetId="19">#REF!</definedName>
    <definedName name="내역서">#REF!</definedName>
    <definedName name="내역서1" localSheetId="19">#REF!</definedName>
    <definedName name="내역서1">#REF!</definedName>
    <definedName name="ㄷ">[10]배수공!$CS$18</definedName>
    <definedName name="ㄷㄷ">'[26]7급줄떼'!#REF!</definedName>
    <definedName name="단가적용비교표2">'[27]A-4'!#REF!</definedName>
    <definedName name="단위수량" localSheetId="4">#REF!</definedName>
    <definedName name="단위수량" localSheetId="19">#REF!</definedName>
    <definedName name="단위수량" localSheetId="18">#REF!</definedName>
    <definedName name="단위수량">#REF!</definedName>
    <definedName name="대" localSheetId="19">#REF!</definedName>
    <definedName name="대" localSheetId="20">#REF!</definedName>
    <definedName name="대">#REF!</definedName>
    <definedName name="대2" localSheetId="19">#REF!</definedName>
    <definedName name="대2" localSheetId="20">#REF!</definedName>
    <definedName name="대2">#REF!</definedName>
    <definedName name="대3" localSheetId="19">#REF!</definedName>
    <definedName name="대3" localSheetId="20">#REF!</definedName>
    <definedName name="대3">#REF!</definedName>
    <definedName name="대4" localSheetId="19">#REF!</definedName>
    <definedName name="대4" localSheetId="20">#REF!</definedName>
    <definedName name="대4">#REF!</definedName>
    <definedName name="대5" localSheetId="19">#REF!</definedName>
    <definedName name="대5" localSheetId="20">#REF!</definedName>
    <definedName name="대5">#REF!</definedName>
    <definedName name="대6" localSheetId="19">#REF!</definedName>
    <definedName name="대6" localSheetId="20">#REF!</definedName>
    <definedName name="대6">#REF!</definedName>
    <definedName name="대석1" localSheetId="19">#REF!</definedName>
    <definedName name="대석1" localSheetId="20">#REF!</definedName>
    <definedName name="대석1">#REF!</definedName>
    <definedName name="대석2" localSheetId="19">#REF!</definedName>
    <definedName name="대석2" localSheetId="20">#REF!</definedName>
    <definedName name="대석2">#REF!</definedName>
    <definedName name="대석3" localSheetId="19">#REF!</definedName>
    <definedName name="대석3" localSheetId="20">#REF!</definedName>
    <definedName name="대석3">#REF!</definedName>
    <definedName name="대석4" localSheetId="19">#REF!</definedName>
    <definedName name="대석4" localSheetId="20">#REF!</definedName>
    <definedName name="대석4">#REF!</definedName>
    <definedName name="대석5" localSheetId="19">#REF!</definedName>
    <definedName name="대석5" localSheetId="20">#REF!</definedName>
    <definedName name="대석5">#REF!</definedName>
    <definedName name="대석6" localSheetId="19">#REF!</definedName>
    <definedName name="대석6" localSheetId="20">#REF!</definedName>
    <definedName name="대석6">#REF!</definedName>
    <definedName name="더사" localSheetId="19">#REF!</definedName>
    <definedName name="더사">#REF!</definedName>
    <definedName name="도" localSheetId="19">#REF!</definedName>
    <definedName name="도" localSheetId="20">#REF!</definedName>
    <definedName name="도">#REF!</definedName>
    <definedName name="도면" localSheetId="19">#REF!</definedName>
    <definedName name="도면">#REF!</definedName>
    <definedName name="돌" localSheetId="19">'[19]골막이(야매)'!#REF!</definedName>
    <definedName name="돌" localSheetId="20">'[19]골막이(야매)'!#REF!</definedName>
    <definedName name="돌">'[19]골막이(야매)'!#REF!</definedName>
    <definedName name="돌골" localSheetId="19">'[19]골막이(야매)'!#REF!</definedName>
    <definedName name="돌골" localSheetId="20">'[19]골막이(야매)'!#REF!</definedName>
    <definedName name="돌골">'[19]골막이(야매)'!#REF!</definedName>
    <definedName name="돌골깬" localSheetId="4">#REF!</definedName>
    <definedName name="돌골깬" localSheetId="19">#REF!</definedName>
    <definedName name="돌골깬" localSheetId="20">#REF!</definedName>
    <definedName name="돌골깬" localSheetId="18">#REF!</definedName>
    <definedName name="돌골깬">#REF!</definedName>
    <definedName name="돌골야" localSheetId="19">#REF!</definedName>
    <definedName name="돌골야" localSheetId="20">#REF!</definedName>
    <definedName name="돌골야">#REF!</definedName>
    <definedName name="돌기슭막이깬" localSheetId="19">#REF!</definedName>
    <definedName name="돌기슭막이깬" localSheetId="20">#REF!</definedName>
    <definedName name="돌기슭막이깬">#REF!</definedName>
    <definedName name="돌보" localSheetId="19">#REF!</definedName>
    <definedName name="돌보" localSheetId="20">#REF!</definedName>
    <definedName name="돌보">#REF!</definedName>
    <definedName name="돌수로" localSheetId="19">#REF!</definedName>
    <definedName name="돌수로" localSheetId="20">#REF!</definedName>
    <definedName name="돌수로">#REF!</definedName>
    <definedName name="돌수로내기" localSheetId="19">#REF!</definedName>
    <definedName name="돌수로내기" localSheetId="20">#REF!</definedName>
    <definedName name="돌수로내기">#REF!</definedName>
    <definedName name="돌찰쌓기바닥파기" localSheetId="19">#REF!</definedName>
    <definedName name="돌찰쌓기바닥파기" localSheetId="20">#REF!</definedName>
    <definedName name="돌찰쌓기바닥파기">#REF!</definedName>
    <definedName name="두께" localSheetId="19">'[4]토사(PE)'!#REF!</definedName>
    <definedName name="두께">'[4]토사(PE)'!#REF!</definedName>
    <definedName name="땅속흙깬" localSheetId="4">#REF!</definedName>
    <definedName name="땅속흙깬" localSheetId="19">#REF!</definedName>
    <definedName name="땅속흙깬" localSheetId="20">#REF!</definedName>
    <definedName name="땅속흙깬" localSheetId="18">#REF!</definedName>
    <definedName name="땅속흙깬">#REF!</definedName>
    <definedName name="땅속흙막이1" localSheetId="19">#REF!</definedName>
    <definedName name="땅속흙막이1" localSheetId="20">#REF!</definedName>
    <definedName name="땅속흙막이1">#REF!</definedName>
    <definedName name="땅속흙막이2" localSheetId="19">#REF!</definedName>
    <definedName name="땅속흙막이2" localSheetId="20">#REF!</definedName>
    <definedName name="땅속흙막이2">#REF!</definedName>
    <definedName name="땅속흙막이3" localSheetId="19">#REF!</definedName>
    <definedName name="땅속흙막이3" localSheetId="20">#REF!</definedName>
    <definedName name="땅속흙막이3">#REF!</definedName>
    <definedName name="땅속흙야" localSheetId="19">#REF!</definedName>
    <definedName name="땅속흙야" localSheetId="20">#REF!</definedName>
    <definedName name="땅속흙야">#REF!</definedName>
    <definedName name="떼" localSheetId="19">#REF!</definedName>
    <definedName name="떼">#REF!</definedName>
    <definedName name="떼붙이기" localSheetId="19">#REF!</definedName>
    <definedName name="떼붙이기" localSheetId="20">#REF!</definedName>
    <definedName name="떼붙이기">#REF!</definedName>
    <definedName name="떼수로" localSheetId="19">#REF!</definedName>
    <definedName name="떼수로" localSheetId="20">#REF!</definedName>
    <definedName name="떼수로">#REF!</definedName>
    <definedName name="떼수로내기" localSheetId="19">#REF!</definedName>
    <definedName name="떼수로내기" localSheetId="20">#REF!</definedName>
    <definedName name="떼수로내기">#REF!</definedName>
    <definedName name="떼흙">'[28]5흙막이'!$A$1</definedName>
    <definedName name="떼흙막이" localSheetId="4">#REF!</definedName>
    <definedName name="떼흙막이" localSheetId="19">#REF!</definedName>
    <definedName name="떼흙막이" localSheetId="20">#REF!</definedName>
    <definedName name="떼흙막이" localSheetId="18">#REF!</definedName>
    <definedName name="떼흙막이">#REF!</definedName>
    <definedName name="떼흙막이신규">'[29]5흙막이'!$A$1</definedName>
    <definedName name="ㄹㄹㄹ" localSheetId="27" hidden="1">#REF!</definedName>
    <definedName name="ㄹㄹㄹ" localSheetId="25" hidden="1">#REF!</definedName>
    <definedName name="ㄹㄹㄹ" localSheetId="26" hidden="1">#REF!</definedName>
    <definedName name="ㄹㄹㄹ" localSheetId="19" hidden="1">#REF!</definedName>
    <definedName name="ㄹㄹㄹ" hidden="1">#REF!</definedName>
    <definedName name="ㄹㄹㄹㄹ" localSheetId="19">#REF!</definedName>
    <definedName name="ㄹㄹㄹㄹ">#REF!</definedName>
    <definedName name="램프A" localSheetId="19">[23]TOTAL_BOQ!#REF!</definedName>
    <definedName name="램프A" localSheetId="20">[23]TOTAL_BOQ!#REF!</definedName>
    <definedName name="램프A">[23]TOTAL_BOQ!#REF!</definedName>
    <definedName name="램프B" localSheetId="19">[23]TOTAL_BOQ!#REF!</definedName>
    <definedName name="램프B" localSheetId="20">[23]TOTAL_BOQ!#REF!</definedName>
    <definedName name="램프B">[23]TOTAL_BOQ!#REF!</definedName>
    <definedName name="램프D" localSheetId="19">[23]TOTAL_BOQ!#REF!</definedName>
    <definedName name="램프D" localSheetId="20">[23]TOTAL_BOQ!#REF!</definedName>
    <definedName name="램프D">[23]TOTAL_BOQ!#REF!</definedName>
    <definedName name="램픙" localSheetId="19">[23]TOTAL_BOQ!#REF!</definedName>
    <definedName name="램픙" localSheetId="20">[23]TOTAL_BOQ!#REF!</definedName>
    <definedName name="램픙">[23]TOTAL_BOQ!#REF!</definedName>
    <definedName name="ㅁ">[10]포장공!$BU$34</definedName>
    <definedName name="ㅁ1" localSheetId="4">#REF!</definedName>
    <definedName name="ㅁ1" localSheetId="19">#REF!</definedName>
    <definedName name="ㅁ1" localSheetId="20">#REF!</definedName>
    <definedName name="ㅁ1" localSheetId="18">#REF!</definedName>
    <definedName name="ㅁ1">#REF!</definedName>
    <definedName name="ㅁㅁㅁㅁㅁ" localSheetId="19">#REF!</definedName>
    <definedName name="ㅁㅁㅁㅁㅁ">#REF!</definedName>
    <definedName name="막이" localSheetId="19">'[19]골막이(야매)'!#REF!</definedName>
    <definedName name="막이" localSheetId="20">'[19]골막이(야매)'!#REF!</definedName>
    <definedName name="막이">'[19]골막이(야매)'!#REF!</definedName>
    <definedName name="먼대" localSheetId="19">'[30]A-4'!#REF!</definedName>
    <definedName name="먼대">'[30]A-4'!#REF!</definedName>
    <definedName name="메1" localSheetId="19">'[31]교대(A1)'!#REF!</definedName>
    <definedName name="메1" localSheetId="20">'[31]교대(A1)'!#REF!</definedName>
    <definedName name="메1">'[31]교대(A1)'!#REF!</definedName>
    <definedName name="면벽높이" localSheetId="4">#REF!</definedName>
    <definedName name="면벽높이" localSheetId="19">#REF!</definedName>
    <definedName name="면벽높이" localSheetId="20">#REF!</definedName>
    <definedName name="면벽높이" localSheetId="18">#REF!</definedName>
    <definedName name="면벽높이">#REF!</definedName>
    <definedName name="면벽두께" localSheetId="19">#REF!</definedName>
    <definedName name="면벽두께" localSheetId="20">#REF!</definedName>
    <definedName name="면벽두께">#REF!</definedName>
    <definedName name="면적산출" localSheetId="19">#REF!</definedName>
    <definedName name="면적산출">#REF!</definedName>
    <definedName name="모래" localSheetId="19">'[4]토사(PE)'!#REF!</definedName>
    <definedName name="모래">'[4]토사(PE)'!#REF!</definedName>
    <definedName name="모래15덤프" localSheetId="4">#REF!</definedName>
    <definedName name="모래15덤프" localSheetId="19">#REF!</definedName>
    <definedName name="모래15덤프" localSheetId="18">#REF!</definedName>
    <definedName name="모래15덤프">#REF!</definedName>
    <definedName name="무깨" localSheetId="4">[7]토공!#REF!</definedName>
    <definedName name="무깨" localSheetId="19">[7]토공!#REF!</definedName>
    <definedName name="무깨" localSheetId="18">[7]토공!#REF!</definedName>
    <definedName name="무깨">[7]토공!#REF!</definedName>
    <definedName name="뮤18" localSheetId="4">#REF!</definedName>
    <definedName name="뮤18" localSheetId="19">#REF!</definedName>
    <definedName name="뮤18" localSheetId="18">#REF!</definedName>
    <definedName name="뮤18">#REF!</definedName>
    <definedName name="ㅂ" localSheetId="19">#REF!</definedName>
    <definedName name="ㅂ">#REF!</definedName>
    <definedName name="ㅂㅂ">[32]배수공!$DJ$35</definedName>
    <definedName name="바" localSheetId="4">#REF!</definedName>
    <definedName name="바" localSheetId="19">#REF!</definedName>
    <definedName name="바" localSheetId="20">#REF!</definedName>
    <definedName name="바" localSheetId="18">#REF!</definedName>
    <definedName name="바">#REF!</definedName>
    <definedName name="바닥" localSheetId="4">'[4]토사(PE)'!#REF!</definedName>
    <definedName name="바닥" localSheetId="19">'[4]토사(PE)'!#REF!</definedName>
    <definedName name="바닥" localSheetId="18">'[4]토사(PE)'!#REF!</definedName>
    <definedName name="바닥">'[4]토사(PE)'!#REF!</definedName>
    <definedName name="바닥막이" localSheetId="4">'[25]골막이(야매)'!#REF!</definedName>
    <definedName name="바닥막이" localSheetId="20">'[25]골막이(야매)'!#REF!</definedName>
    <definedName name="바닥막이" localSheetId="18">'[25]골막이(야매)'!#REF!</definedName>
    <definedName name="바닥막이">'[25]골막이(야매)'!#REF!</definedName>
    <definedName name="바닥파기" localSheetId="4">#REF!</definedName>
    <definedName name="바닥파기" localSheetId="19">#REF!</definedName>
    <definedName name="바닥파기" localSheetId="20">#REF!</definedName>
    <definedName name="바닥파기" localSheetId="18">#REF!</definedName>
    <definedName name="바닥파기">#REF!</definedName>
    <definedName name="바자얼기" localSheetId="19">#REF!</definedName>
    <definedName name="바자얼기" localSheetId="20">#REF!</definedName>
    <definedName name="바자얼기">#REF!</definedName>
    <definedName name="박" localSheetId="19">#REF!</definedName>
    <definedName name="박">#REF!</definedName>
    <definedName name="박광호" localSheetId="19">#REF!</definedName>
    <definedName name="박광호">#REF!</definedName>
    <definedName name="박사" localSheetId="19">#REF!</definedName>
    <definedName name="박사">#REF!</definedName>
    <definedName name="배수" localSheetId="27" hidden="1">[33]날개벽수량표!#REF!</definedName>
    <definedName name="배수" localSheetId="25" hidden="1">[33]날개벽수량표!#REF!</definedName>
    <definedName name="배수" localSheetId="26" hidden="1">[33]날개벽수량표!#REF!</definedName>
    <definedName name="배수" localSheetId="3" hidden="1">[34]날개벽수량표!#REF!</definedName>
    <definedName name="배수" localSheetId="19" hidden="1">[33]날개벽수량표!#REF!</definedName>
    <definedName name="배수" localSheetId="6" hidden="1">[33]날개벽수량표!#REF!</definedName>
    <definedName name="배수" hidden="1">[33]날개벽수량표!#REF!</definedName>
    <definedName name="배수관단위" localSheetId="4">#REF!</definedName>
    <definedName name="배수관단위" localSheetId="19">#REF!</definedName>
    <definedName name="배수관단위" localSheetId="18">#REF!</definedName>
    <definedName name="배수관단위">#REF!</definedName>
    <definedName name="배수단위" localSheetId="19">#REF!</definedName>
    <definedName name="배수단위">#REF!</definedName>
    <definedName name="번호" localSheetId="19">#REF!</definedName>
    <definedName name="번호" localSheetId="20">#REF!</definedName>
    <definedName name="번호">#REF!</definedName>
    <definedName name="벤" localSheetId="19">#REF!</definedName>
    <definedName name="벤">#REF!</definedName>
    <definedName name="벤치포륨" localSheetId="19">#REF!</definedName>
    <definedName name="벤치포륨" localSheetId="20">#REF!</definedName>
    <definedName name="벤치포륨">#REF!</definedName>
    <definedName name="벤치플륨" localSheetId="19">#REF!</definedName>
    <definedName name="벤치플륨">#REF!</definedName>
    <definedName name="보1" localSheetId="19">#REF!</definedName>
    <definedName name="보1" localSheetId="20">#REF!</definedName>
    <definedName name="보1">#REF!</definedName>
    <definedName name="보막이">'[35]골막이(야매)'!$A$1</definedName>
    <definedName name="보막이1" localSheetId="4">#REF!</definedName>
    <definedName name="보막이1" localSheetId="19">#REF!</definedName>
    <definedName name="보막이1" localSheetId="20">#REF!</definedName>
    <definedName name="보막이1" localSheetId="18">#REF!</definedName>
    <definedName name="보막이1">#REF!</definedName>
    <definedName name="보막이2" localSheetId="19">#REF!</definedName>
    <definedName name="보막이2" localSheetId="20">#REF!</definedName>
    <definedName name="보막이2">#REF!</definedName>
    <definedName name="보막이3" localSheetId="19">#REF!</definedName>
    <definedName name="보막이3" localSheetId="20">#REF!</definedName>
    <definedName name="보막이3">#REF!</definedName>
    <definedName name="보막이4" localSheetId="19">#REF!</definedName>
    <definedName name="보막이4" localSheetId="20">#REF!</definedName>
    <definedName name="보막이4">#REF!</definedName>
    <definedName name="보막이5" localSheetId="19">#REF!</definedName>
    <definedName name="보막이5" localSheetId="20">#REF!</definedName>
    <definedName name="보막이5">#REF!</definedName>
    <definedName name="보막이찰쌓기" localSheetId="19">#REF!</definedName>
    <definedName name="보막이찰쌓기" localSheetId="20">#REF!</definedName>
    <definedName name="보막이찰쌓기">#REF!</definedName>
    <definedName name="복구" localSheetId="19">#REF!</definedName>
    <definedName name="복구">#REF!</definedName>
    <definedName name="부대공사" localSheetId="27" hidden="1">#REF!</definedName>
    <definedName name="부대공사" localSheetId="25" hidden="1">#REF!</definedName>
    <definedName name="부대공사" localSheetId="26" hidden="1">#REF!</definedName>
    <definedName name="부대공사" localSheetId="19" hidden="1">#REF!</definedName>
    <definedName name="부대공사" localSheetId="24" hidden="1">#REF!</definedName>
    <definedName name="부대공사" localSheetId="28" hidden="1">#REF!</definedName>
    <definedName name="부대공사" hidden="1">#REF!</definedName>
    <definedName name="브라켓길이1" localSheetId="19">#REF!</definedName>
    <definedName name="브라켓길이1" localSheetId="20">#REF!</definedName>
    <definedName name="브라켓길이1">#REF!</definedName>
    <definedName name="브라켓길이2" localSheetId="19">#REF!</definedName>
    <definedName name="브라켓길이2" localSheetId="20">#REF!</definedName>
    <definedName name="브라켓길이2">#REF!</definedName>
    <definedName name="브라켓높이1" localSheetId="19">#REF!</definedName>
    <definedName name="브라켓높이1" localSheetId="20">#REF!</definedName>
    <definedName name="브라켓높이1">#REF!</definedName>
    <definedName name="브라켓높이2" localSheetId="19">#REF!</definedName>
    <definedName name="브라켓높이2" localSheetId="20">#REF!</definedName>
    <definedName name="브라켓높이2">#REF!</definedName>
    <definedName name="브라켓폭" localSheetId="19">#REF!</definedName>
    <definedName name="브라켓폭" localSheetId="20">#REF!</definedName>
    <definedName name="브라켓폭">#REF!</definedName>
    <definedName name="블록H" localSheetId="19">#REF!</definedName>
    <definedName name="블록H" localSheetId="20">#REF!</definedName>
    <definedName name="블록H">#REF!</definedName>
    <definedName name="블록V" localSheetId="19">#REF!</definedName>
    <definedName name="블록V" localSheetId="20">#REF!</definedName>
    <definedName name="블록V">#REF!</definedName>
    <definedName name="비탈다듬기1" localSheetId="19">#REF!</definedName>
    <definedName name="비탈다듬기1" localSheetId="20">#REF!</definedName>
    <definedName name="비탈다듬기1">#REF!</definedName>
    <definedName name="비탈다듬기2" localSheetId="19">#REF!</definedName>
    <definedName name="비탈다듬기2" localSheetId="20">#REF!</definedName>
    <definedName name="비탈다듬기2">#REF!</definedName>
    <definedName name="ㅅ석축공" localSheetId="19">#REF!</definedName>
    <definedName name="ㅅ석축공">#REF!</definedName>
    <definedName name="사방댐표지석" localSheetId="19">#REF!</definedName>
    <definedName name="사방댐표지석">#REF!</definedName>
    <definedName name="삭1" localSheetId="19">#REF!</definedName>
    <definedName name="삭1">#REF!</definedName>
    <definedName name="삭10" localSheetId="19">#REF!</definedName>
    <definedName name="삭10">#REF!</definedName>
    <definedName name="삭11" localSheetId="19">#REF!</definedName>
    <definedName name="삭11">#REF!</definedName>
    <definedName name="삭12" localSheetId="19">#REF!</definedName>
    <definedName name="삭12">#REF!</definedName>
    <definedName name="삭13" localSheetId="19">#REF!</definedName>
    <definedName name="삭13">#REF!</definedName>
    <definedName name="삭14" localSheetId="19">#REF!</definedName>
    <definedName name="삭14">#REF!</definedName>
    <definedName name="삭15" localSheetId="19">#REF!</definedName>
    <definedName name="삭15">#REF!</definedName>
    <definedName name="삭2" localSheetId="19">#REF!</definedName>
    <definedName name="삭2">#REF!</definedName>
    <definedName name="삭3" localSheetId="19">#REF!</definedName>
    <definedName name="삭3">#REF!</definedName>
    <definedName name="삭4" localSheetId="19">#REF!</definedName>
    <definedName name="삭4">#REF!</definedName>
    <definedName name="삭5" localSheetId="19">#REF!</definedName>
    <definedName name="삭5">#REF!</definedName>
    <definedName name="삭6" localSheetId="19">#REF!</definedName>
    <definedName name="삭6">#REF!</definedName>
    <definedName name="삭7" localSheetId="19">#REF!</definedName>
    <definedName name="삭7">#REF!</definedName>
    <definedName name="삭8" localSheetId="19">#REF!</definedName>
    <definedName name="삭8">#REF!</definedName>
    <definedName name="삭9" localSheetId="19">#REF!</definedName>
    <definedName name="삭9">#REF!</definedName>
    <definedName name="삭제" localSheetId="19">#REF!</definedName>
    <definedName name="삭제">#REF!</definedName>
    <definedName name="산돌깬" localSheetId="19">#REF!</definedName>
    <definedName name="산돌깬" localSheetId="20">#REF!</definedName>
    <definedName name="산돌깬">#REF!</definedName>
    <definedName name="산돌야" localSheetId="19">#REF!</definedName>
    <definedName name="산돌야" localSheetId="20">#REF!</definedName>
    <definedName name="산돌야">#REF!</definedName>
    <definedName name="산돌야찰" localSheetId="19">#REF!</definedName>
    <definedName name="산돌야찰" localSheetId="20">#REF!</definedName>
    <definedName name="산돌야찰">#REF!</definedName>
    <definedName name="산바" localSheetId="19">#REF!</definedName>
    <definedName name="산바" localSheetId="20">#REF!</definedName>
    <definedName name="산바">#REF!</definedName>
    <definedName name="산비탈돌샇기1" localSheetId="19">#REF!</definedName>
    <definedName name="산비탈돌샇기1" localSheetId="20">#REF!</definedName>
    <definedName name="산비탈돌샇기1">#REF!</definedName>
    <definedName name="산비탈돌쌓기2" localSheetId="19">#REF!</definedName>
    <definedName name="산비탈돌쌓기2" localSheetId="20">#REF!</definedName>
    <definedName name="산비탈돌쌓기2">#REF!</definedName>
    <definedName name="산비탈돌쌓기3" localSheetId="19">#REF!</definedName>
    <definedName name="산비탈돌쌓기3" localSheetId="20">#REF!</definedName>
    <definedName name="산비탈돌쌓기3">#REF!</definedName>
    <definedName name="산비탈돌쌓기4" localSheetId="19">#REF!</definedName>
    <definedName name="산비탈돌쌓기4" localSheetId="20">#REF!</definedName>
    <definedName name="산비탈돌쌓기4">#REF!</definedName>
    <definedName name="산지흙">'[29]5흙막이'!$A$138</definedName>
    <definedName name="상부">'[4]토사(PE)'!#REF!</definedName>
    <definedName name="상부슬라브" localSheetId="4">#REF!</definedName>
    <definedName name="상부슬라브" localSheetId="19">#REF!</definedName>
    <definedName name="상부슬라브" localSheetId="20">#REF!</definedName>
    <definedName name="상부슬라브" localSheetId="18">#REF!</definedName>
    <definedName name="상부슬라브">#REF!</definedName>
    <definedName name="새">#N/A</definedName>
    <definedName name="새심기" localSheetId="19">#REF!</definedName>
    <definedName name="새심기" localSheetId="20">#REF!</definedName>
    <definedName name="새심기">#REF!</definedName>
    <definedName name="새조공" localSheetId="19">#REF!</definedName>
    <definedName name="새조공" localSheetId="20">#REF!</definedName>
    <definedName name="새조공">#REF!</definedName>
    <definedName name="석" localSheetId="19">[11]흄관기초!#REF!</definedName>
    <definedName name="석">[11]흄관기초!#REF!</definedName>
    <definedName name="석축" localSheetId="4">#REF!</definedName>
    <definedName name="석축" localSheetId="19">#REF!</definedName>
    <definedName name="석축" localSheetId="18">#REF!</definedName>
    <definedName name="석축">#REF!</definedName>
    <definedName name="석축공수량산출" localSheetId="19">#REF!</definedName>
    <definedName name="석축공수량산출">#REF!</definedName>
    <definedName name="성토" localSheetId="19">#REF!</definedName>
    <definedName name="성토">#REF!</definedName>
    <definedName name="속" localSheetId="19">#REF!</definedName>
    <definedName name="속" localSheetId="20">#REF!</definedName>
    <definedName name="속">#REF!</definedName>
    <definedName name="속도랑내기" localSheetId="19">#REF!</definedName>
    <definedName name="속도랑내기" localSheetId="20">#REF!</definedName>
    <definedName name="속도랑내기">#REF!</definedName>
    <definedName name="속도자" localSheetId="19">#REF!</definedName>
    <definedName name="속도자" localSheetId="20">#REF!</definedName>
    <definedName name="속도자">#REF!</definedName>
    <definedName name="속도조" localSheetId="19">#REF!</definedName>
    <definedName name="속도조" localSheetId="20">#REF!</definedName>
    <definedName name="속도조">#REF!</definedName>
    <definedName name="수" localSheetId="19">#REF!</definedName>
    <definedName name="수">#REF!</definedName>
    <definedName name="수량" localSheetId="19">#REF!</definedName>
    <definedName name="수량">#REF!</definedName>
    <definedName name="수량집계" localSheetId="19">#REF!</definedName>
    <definedName name="수량집계">#REF!</definedName>
    <definedName name="시" localSheetId="19">#REF!</definedName>
    <definedName name="시" localSheetId="20">#REF!</definedName>
    <definedName name="시">#REF!</definedName>
    <definedName name="시멘트운반리프트" localSheetId="19">'[36]7급줄떼'!#REF!</definedName>
    <definedName name="시멘트운반리프트">'[36]7급줄떼'!#REF!</definedName>
    <definedName name="신축이음각도" localSheetId="4">#REF!</definedName>
    <definedName name="신축이음각도" localSheetId="19">#REF!</definedName>
    <definedName name="신축이음각도" localSheetId="20">#REF!</definedName>
    <definedName name="신축이음각도" localSheetId="18">#REF!</definedName>
    <definedName name="신축이음각도">#REF!</definedName>
    <definedName name="신축이음갯수" localSheetId="19">#REF!</definedName>
    <definedName name="신축이음갯수" localSheetId="20">#REF!</definedName>
    <definedName name="신축이음갯수">#REF!</definedName>
    <definedName name="씨뿌리기" localSheetId="19">#REF!</definedName>
    <definedName name="씨뿌리기" localSheetId="20">#REF!</definedName>
    <definedName name="씨뿌리기">#REF!</definedName>
    <definedName name="안" localSheetId="19">[23]TOTAL_BOQ!#REF!</definedName>
    <definedName name="안" localSheetId="20">[23]TOTAL_BOQ!#REF!</definedName>
    <definedName name="안">[23]TOTAL_BOQ!#REF!</definedName>
    <definedName name="암거날개벽" localSheetId="27" hidden="1">[37]덕전리!#REF!</definedName>
    <definedName name="암거날개벽" localSheetId="25" hidden="1">[37]덕전리!#REF!</definedName>
    <definedName name="암거날개벽" localSheetId="26" hidden="1">[37]덕전리!#REF!</definedName>
    <definedName name="암거날개벽" localSheetId="3" hidden="1">[38]덕전리!#REF!</definedName>
    <definedName name="암거날개벽" localSheetId="6" hidden="1">[37]덕전리!#REF!</definedName>
    <definedName name="암거날개벽" localSheetId="24" hidden="1">[37]덕전리!#REF!</definedName>
    <definedName name="암거날개벽" localSheetId="28" hidden="1">[37]덕전리!#REF!</definedName>
    <definedName name="암거날개벽" hidden="1">[37]덕전리!#REF!</definedName>
    <definedName name="암총뒷">[12]암거!$BV$26</definedName>
    <definedName name="암총철13">[12]암거!$CI$26</definedName>
    <definedName name="암총철16">[12]암거!$CJ$26</definedName>
    <definedName name="암총철19">[12]암거!$CK$26</definedName>
    <definedName name="암총철22">[12]암거!$CL$26</definedName>
    <definedName name="암총철25">[12]암거!$CM$26</definedName>
    <definedName name="암총콘135">[12]암거!$AZ$26</definedName>
    <definedName name="암총콘210">[12]암거!$AY$26</definedName>
    <definedName name="연" localSheetId="4">#REF!</definedName>
    <definedName name="연" localSheetId="19">#REF!</definedName>
    <definedName name="연" localSheetId="18">#REF!</definedName>
    <definedName name="연">#REF!</definedName>
    <definedName name="연장" localSheetId="19">#REF!</definedName>
    <definedName name="연장" localSheetId="20">#REF!</definedName>
    <definedName name="연장">#REF!</definedName>
    <definedName name="영주" localSheetId="19">#REF!</definedName>
    <definedName name="영주" localSheetId="20">#REF!</definedName>
    <definedName name="영주">#REF!</definedName>
    <definedName name="오늘" localSheetId="19">#REF!</definedName>
    <definedName name="오늘">#REF!</definedName>
    <definedName name="옹벽공" localSheetId="19">[23]TOTAL_BOQ!#REF!</definedName>
    <definedName name="옹벽공" localSheetId="20">[23]TOTAL_BOQ!#REF!</definedName>
    <definedName name="옹벽공">[23]TOTAL_BOQ!#REF!</definedName>
    <definedName name="옹벽단위" localSheetId="27" hidden="1">[39]날개벽수량표!#REF!</definedName>
    <definedName name="옹벽단위" localSheetId="25" hidden="1">[39]날개벽수량표!#REF!</definedName>
    <definedName name="옹벽단위" localSheetId="26" hidden="1">[39]날개벽수량표!#REF!</definedName>
    <definedName name="옹벽단위" localSheetId="3" hidden="1">[39]날개벽수량표!#REF!</definedName>
    <definedName name="옹벽단위" localSheetId="19" hidden="1">[39]날개벽수량표!#REF!</definedName>
    <definedName name="옹벽단위" hidden="1">[39]날개벽수량표!#REF!</definedName>
    <definedName name="외벽" localSheetId="4">#REF!</definedName>
    <definedName name="외벽" localSheetId="19">#REF!</definedName>
    <definedName name="외벽" localSheetId="20">#REF!</definedName>
    <definedName name="외벽" localSheetId="18">#REF!</definedName>
    <definedName name="외벽">#REF!</definedName>
    <definedName name="우J" localSheetId="4">[12]포장공!#REF!</definedName>
    <definedName name="우J" localSheetId="19">[12]포장공!#REF!</definedName>
    <definedName name="우J" localSheetId="18">[12]포장공!#REF!</definedName>
    <definedName name="우J">[12]포장공!#REF!</definedName>
    <definedName name="우성" localSheetId="4">[12]포장공!#REF!</definedName>
    <definedName name="우성" localSheetId="18">[12]포장공!#REF!</definedName>
    <definedName name="우성">[12]포장공!#REF!</definedName>
    <definedName name="우일">[12]포장공!#REF!</definedName>
    <definedName name="우절">[12]포장공!#REF!</definedName>
    <definedName name="운반비" localSheetId="4">#REF!</definedName>
    <definedName name="운반비" localSheetId="19">#REF!</definedName>
    <definedName name="운반비" localSheetId="20">#REF!</definedName>
    <definedName name="운반비" localSheetId="18">#REF!</definedName>
    <definedName name="운반비">#REF!</definedName>
    <definedName name="원형" localSheetId="19">#REF!</definedName>
    <definedName name="원형">#REF!</definedName>
    <definedName name="일람" localSheetId="19">#REF!</definedName>
    <definedName name="일람">#REF!</definedName>
    <definedName name="일람이지" localSheetId="19">#REF!</definedName>
    <definedName name="일람이지">#REF!</definedName>
    <definedName name="ㅈ" localSheetId="19">#REF!</definedName>
    <definedName name="ㅈ">#REF!</definedName>
    <definedName name="잡공사" localSheetId="19">#REF!</definedName>
    <definedName name="잡공사" localSheetId="20">#REF!</definedName>
    <definedName name="잡공사">#REF!</definedName>
    <definedName name="장산교" localSheetId="19">#REF!</definedName>
    <definedName name="장산교" localSheetId="20">#REF!</definedName>
    <definedName name="장산교">#REF!</definedName>
    <definedName name="재료집계" localSheetId="19">#REF!</definedName>
    <definedName name="재료집계">#REF!</definedName>
    <definedName name="전202">[40]편입토지조서!$AB$62</definedName>
    <definedName name="전66">[40]편입토지조서!$AB$65</definedName>
    <definedName name="접속슬라브길이1" localSheetId="4">#REF!</definedName>
    <definedName name="접속슬라브길이1" localSheetId="19">#REF!</definedName>
    <definedName name="접속슬라브길이1" localSheetId="20">#REF!</definedName>
    <definedName name="접속슬라브길이1" localSheetId="18">#REF!</definedName>
    <definedName name="접속슬라브길이1">#REF!</definedName>
    <definedName name="접속슬라브길이2" localSheetId="19">#REF!</definedName>
    <definedName name="접속슬라브길이2" localSheetId="20">#REF!</definedName>
    <definedName name="접속슬라브길이2">#REF!</definedName>
    <definedName name="접속슬라브폭1" localSheetId="19">#REF!</definedName>
    <definedName name="접속슬라브폭1" localSheetId="20">#REF!</definedName>
    <definedName name="접속슬라브폭1">#REF!</definedName>
    <definedName name="접속슬라브폭2" localSheetId="19">#REF!</definedName>
    <definedName name="접속슬라브폭2" localSheetId="20">#REF!</definedName>
    <definedName name="접속슬라브폭2">#REF!</definedName>
    <definedName name="접속슬라브폭3" localSheetId="19">#REF!</definedName>
    <definedName name="접속슬라브폭3" localSheetId="20">#REF!</definedName>
    <definedName name="접속슬라브폭3">#REF!</definedName>
    <definedName name="접속슬라브폭4" localSheetId="19">#REF!</definedName>
    <definedName name="접속슬라브폭4" localSheetId="20">#REF!</definedName>
    <definedName name="접속슬라브폭4">#REF!</definedName>
    <definedName name="접속저판길이1" localSheetId="19">#REF!</definedName>
    <definedName name="접속저판길이1" localSheetId="20">#REF!</definedName>
    <definedName name="접속저판길이1">#REF!</definedName>
    <definedName name="접속저판길이2" localSheetId="19">#REF!</definedName>
    <definedName name="접속저판길이2" localSheetId="20">#REF!</definedName>
    <definedName name="접속저판길이2">#REF!</definedName>
    <definedName name="접속저판폭1" localSheetId="19">#REF!</definedName>
    <definedName name="접속저판폭1" localSheetId="20">#REF!</definedName>
    <definedName name="접속저판폭1">#REF!</definedName>
    <definedName name="접속저판폭2" localSheetId="19">#REF!</definedName>
    <definedName name="접속저판폭2" localSheetId="20">#REF!</definedName>
    <definedName name="접속저판폭2">#REF!</definedName>
    <definedName name="접속저판폭3" localSheetId="19">#REF!</definedName>
    <definedName name="접속저판폭3" localSheetId="20">#REF!</definedName>
    <definedName name="접속저판폭3">#REF!</definedName>
    <definedName name="접속저판폭4" localSheetId="19">#REF!</definedName>
    <definedName name="접속저판폭4" localSheetId="20">#REF!</definedName>
    <definedName name="접속저판폭4">#REF!</definedName>
    <definedName name="조" localSheetId="19">#REF!</definedName>
    <definedName name="조">#REF!</definedName>
    <definedName name="조달자재" localSheetId="19">#REF!</definedName>
    <definedName name="조달자재" localSheetId="20">#REF!</definedName>
    <definedName name="조달자재">#REF!</definedName>
    <definedName name="조부" localSheetId="19">#REF!</definedName>
    <definedName name="조부">#REF!</definedName>
    <definedName name="좌일">[7]포장공!$AR$54</definedName>
    <definedName name="줄" localSheetId="4">#REF!</definedName>
    <definedName name="줄" localSheetId="19">#REF!</definedName>
    <definedName name="줄" localSheetId="18">#REF!</definedName>
    <definedName name="줄">#REF!</definedName>
    <definedName name="줄떼5" localSheetId="19">#REF!</definedName>
    <definedName name="줄떼5" localSheetId="20">#REF!</definedName>
    <definedName name="줄떼5">#REF!</definedName>
    <definedName name="줄떼5객" localSheetId="19">#REF!</definedName>
    <definedName name="줄떼5객" localSheetId="20">#REF!</definedName>
    <definedName name="줄떼5객">#REF!</definedName>
    <definedName name="줄떼6" localSheetId="19">#REF!</definedName>
    <definedName name="줄떼6" localSheetId="20">#REF!</definedName>
    <definedName name="줄떼6">#REF!</definedName>
    <definedName name="줄떼7급" localSheetId="20">#REF!</definedName>
    <definedName name="줄떼7급">'[41]7급줄떼공'!$A$1</definedName>
    <definedName name="줄떼공1" localSheetId="4">#REF!</definedName>
    <definedName name="줄떼공1" localSheetId="19">#REF!</definedName>
    <definedName name="줄떼공1" localSheetId="20">'[42]7급줄떼'!#REF!</definedName>
    <definedName name="줄떼공1" localSheetId="18">#REF!</definedName>
    <definedName name="줄떼공1">#REF!</definedName>
    <definedName name="줄떼공2" localSheetId="19">#REF!</definedName>
    <definedName name="줄떼공2" localSheetId="20">#REF!</definedName>
    <definedName name="줄떼공2">#REF!</definedName>
    <definedName name="중간" localSheetId="19">'[4]토사(PE)'!#REF!</definedName>
    <definedName name="중간">'[4]토사(PE)'!#REF!</definedName>
    <definedName name="중떼공3" localSheetId="4">#REF!</definedName>
    <definedName name="중떼공3" localSheetId="19">#REF!</definedName>
    <definedName name="중떼공3" localSheetId="20">'[42]7급줄떼'!#REF!</definedName>
    <definedName name="중떼공3" localSheetId="18">#REF!</definedName>
    <definedName name="중떼공3">#REF!</definedName>
    <definedName name="집수정" localSheetId="27" hidden="1">#REF!</definedName>
    <definedName name="집수정" localSheetId="25" hidden="1">#REF!</definedName>
    <definedName name="집수정" localSheetId="26" hidden="1">#REF!</definedName>
    <definedName name="집수정" localSheetId="19" hidden="1">#REF!</definedName>
    <definedName name="집수정" localSheetId="24" hidden="1">#REF!</definedName>
    <definedName name="집수정" localSheetId="28" hidden="1">#REF!</definedName>
    <definedName name="집수정" hidden="1">#REF!</definedName>
    <definedName name="집수정1" localSheetId="27" hidden="1">#REF!</definedName>
    <definedName name="집수정1" localSheetId="25" hidden="1">#REF!</definedName>
    <definedName name="집수정1" localSheetId="26" hidden="1">#REF!</definedName>
    <definedName name="집수정1" localSheetId="19" hidden="1">#REF!</definedName>
    <definedName name="집수정1" hidden="1">#REF!</definedName>
    <definedName name="집수정토공" localSheetId="27" hidden="1">[43]날개벽수량표!#REF!</definedName>
    <definedName name="집수정토공" localSheetId="25" hidden="1">[43]날개벽수량표!#REF!</definedName>
    <definedName name="집수정토공" localSheetId="26" hidden="1">[43]날개벽수량표!#REF!</definedName>
    <definedName name="집수정토공" localSheetId="3" hidden="1">[43]날개벽수량표!#REF!</definedName>
    <definedName name="집수정토공" localSheetId="19" hidden="1">[43]날개벽수량표!#REF!</definedName>
    <definedName name="집수정토공" localSheetId="6" hidden="1">[43]날개벽수량표!#REF!</definedName>
    <definedName name="집수정토공" hidden="1">[43]날개벽수량표!#REF!</definedName>
    <definedName name="차수벽높이" localSheetId="4">#REF!</definedName>
    <definedName name="차수벽높이" localSheetId="19">#REF!</definedName>
    <definedName name="차수벽높이" localSheetId="20">#REF!</definedName>
    <definedName name="차수벽높이" localSheetId="18">#REF!</definedName>
    <definedName name="차수벽높이">#REF!</definedName>
    <definedName name="차수벽두께" localSheetId="19">#REF!</definedName>
    <definedName name="차수벽두께" localSheetId="20">#REF!</definedName>
    <definedName name="차수벽두께">#REF!</definedName>
    <definedName name="찰쌓기깬잡석" localSheetId="19">#REF!</definedName>
    <definedName name="찰쌓기깬잡석" localSheetId="20">#REF!</definedName>
    <definedName name="찰쌓기깬잡석">#REF!</definedName>
    <definedName name="총기">[12]포장공!$AY$18</definedName>
    <definedName name="총노">[12]포장공!$AT$38</definedName>
    <definedName name="총높이">'[4]토사(PE)'!#REF!</definedName>
    <definedName name="총동">[12]포장공!$AT$33</definedName>
    <definedName name="총면적">[40]편입토지조서!$AB$72</definedName>
    <definedName name="총보">[12]포장공!$AT$28</definedName>
    <definedName name="총이윤" localSheetId="4">#REF!</definedName>
    <definedName name="총이윤" localSheetId="19">#REF!</definedName>
    <definedName name="총이윤" localSheetId="18">#REF!</definedName>
    <definedName name="총이윤">#REF!</definedName>
    <definedName name="총택">[12]포장공!$AY$13</definedName>
    <definedName name="총폭" localSheetId="4">#REF!</definedName>
    <definedName name="총폭" localSheetId="19">#REF!</definedName>
    <definedName name="총폭" localSheetId="20">#REF!</definedName>
    <definedName name="총폭" localSheetId="18">#REF!</definedName>
    <definedName name="총폭">#REF!</definedName>
    <definedName name="총표">[12]포장공!$AY$8</definedName>
    <definedName name="총프">[12]포장공!$AY$23</definedName>
    <definedName name="총프모">[12]포장공!$AV$43</definedName>
    <definedName name="측점별배수관수량산출">[44]부대단위수량!$A$2</definedName>
    <definedName name="콘기슭" localSheetId="4">#REF!</definedName>
    <definedName name="콘기슭" localSheetId="19">#REF!</definedName>
    <definedName name="콘기슭" localSheetId="20">#REF!</definedName>
    <definedName name="콘기슭" localSheetId="18">#REF!</definedName>
    <definedName name="콘기슭">#REF!</definedName>
    <definedName name="콘바닥" localSheetId="19">#REF!</definedName>
    <definedName name="콘바닥" localSheetId="20">#REF!</definedName>
    <definedName name="콘바닥">#REF!</definedName>
    <definedName name="콘사방댐" localSheetId="19">#REF!</definedName>
    <definedName name="콘사방댐" localSheetId="20">#REF!</definedName>
    <definedName name="콘사방댐">#REF!</definedName>
    <definedName name="콘크낮바" localSheetId="19">#REF!</definedName>
    <definedName name="콘크낮바" localSheetId="20">#REF!</definedName>
    <definedName name="콘크낮바">#REF!</definedName>
    <definedName name="콘크리트1" localSheetId="27" hidden="1">#REF!</definedName>
    <definedName name="콘크리트1" localSheetId="25" hidden="1">#REF!</definedName>
    <definedName name="콘크리트1" localSheetId="26" hidden="1">#REF!</definedName>
    <definedName name="콘크리트1" localSheetId="3" hidden="1">#REF!</definedName>
    <definedName name="콘크리트1" localSheetId="19" hidden="1">#REF!</definedName>
    <definedName name="콘크리트1" localSheetId="0" hidden="1">#REF!</definedName>
    <definedName name="콘크리트1" localSheetId="28" hidden="1">#REF!</definedName>
    <definedName name="콘크리트1" localSheetId="20" hidden="1">#REF!</definedName>
    <definedName name="콘크리트1" localSheetId="18" hidden="1">#REF!</definedName>
    <definedName name="콘크리트1" hidden="1">#REF!</definedName>
    <definedName name="콘크리트2" localSheetId="27" hidden="1">#REF!</definedName>
    <definedName name="콘크리트2" localSheetId="25" hidden="1">#REF!</definedName>
    <definedName name="콘크리트2" localSheetId="26" hidden="1">#REF!</definedName>
    <definedName name="콘크리트2" localSheetId="3" hidden="1">#REF!</definedName>
    <definedName name="콘크리트2" localSheetId="19" hidden="1">#REF!</definedName>
    <definedName name="콘크리트2" localSheetId="0" hidden="1">#REF!</definedName>
    <definedName name="콘크리트2" localSheetId="20" hidden="1">#REF!</definedName>
    <definedName name="콘크리트2" localSheetId="18" hidden="1">#REF!</definedName>
    <definedName name="콘크리트2" hidden="1">#REF!</definedName>
    <definedName name="콘크보" localSheetId="19">#REF!</definedName>
    <definedName name="콘크보" localSheetId="20">#REF!</definedName>
    <definedName name="콘크보">#REF!</definedName>
    <definedName name="토공집계" localSheetId="19">#REF!</definedName>
    <definedName name="토공집계">#REF!</definedName>
    <definedName name="토적" localSheetId="19">#REF!</definedName>
    <definedName name="토적" localSheetId="20">#REF!</definedName>
    <definedName name="토적">#REF!</definedName>
    <definedName name="토적표" localSheetId="27" hidden="1">#REF!</definedName>
    <definedName name="토적표" localSheetId="25" hidden="1">#REF!</definedName>
    <definedName name="토적표" localSheetId="26" hidden="1">#REF!</definedName>
    <definedName name="토적표" localSheetId="3" hidden="1">#REF!</definedName>
    <definedName name="토적표" localSheetId="19" hidden="1">#REF!</definedName>
    <definedName name="토적표" localSheetId="0" hidden="1">#REF!</definedName>
    <definedName name="토적표" localSheetId="18" hidden="1">#REF!</definedName>
    <definedName name="토적표" hidden="1">#REF!</definedName>
    <definedName name="토적표1" localSheetId="27" hidden="1">#REF!</definedName>
    <definedName name="토적표1" localSheetId="25" hidden="1">#REF!</definedName>
    <definedName name="토적표1" localSheetId="26" hidden="1">#REF!</definedName>
    <definedName name="토적표1" localSheetId="19" hidden="1">#REF!</definedName>
    <definedName name="토적표1" hidden="1">#REF!</definedName>
    <definedName name="통" localSheetId="19">#REF!</definedName>
    <definedName name="통">#REF!</definedName>
    <definedName name="통나무기슭" localSheetId="19">#REF!</definedName>
    <definedName name="통나무기슭" localSheetId="20">#REF!</definedName>
    <definedName name="통나무기슭">#REF!</definedName>
    <definedName name="통나무땅속흙" localSheetId="19">#REF!</definedName>
    <definedName name="통나무땅속흙" localSheetId="20">#REF!</definedName>
    <definedName name="통나무땅속흙">#REF!</definedName>
    <definedName name="통나무조공">'[45]폐목얽기(5열)'!$A$1</definedName>
    <definedName name="통흙" localSheetId="4">#REF!</definedName>
    <definedName name="통흙" localSheetId="19">#REF!</definedName>
    <definedName name="통흙" localSheetId="20">#REF!</definedName>
    <definedName name="통흙" localSheetId="18">#REF!</definedName>
    <definedName name="통흙">#REF!</definedName>
    <definedName name="파일길이" localSheetId="19">#REF!</definedName>
    <definedName name="파일길이" localSheetId="20">#REF!</definedName>
    <definedName name="파일길이">#REF!</definedName>
    <definedName name="파일종갯수" localSheetId="19">#REF!</definedName>
    <definedName name="파일종갯수" localSheetId="20">#REF!</definedName>
    <definedName name="파일종갯수">#REF!</definedName>
    <definedName name="파일횡갯수" localSheetId="19">#REF!</definedName>
    <definedName name="파일횡갯수" localSheetId="20">#REF!</definedName>
    <definedName name="파일횡갯수">#REF!</definedName>
    <definedName name="팽창" localSheetId="19">#REF!</definedName>
    <definedName name="팽창">#REF!</definedName>
    <definedName name="편입토지조서" localSheetId="19">#REF!</definedName>
    <definedName name="편입토지조서">#REF!</definedName>
    <definedName name="평뗴붙이기" localSheetId="19">#REF!</definedName>
    <definedName name="평뗴붙이기" localSheetId="20">#REF!</definedName>
    <definedName name="평뗴붙이기">#REF!</definedName>
    <definedName name="포" localSheetId="19">#REF!</definedName>
    <definedName name="포">#REF!</definedName>
    <definedName name="포장" localSheetId="19">#REF!</definedName>
    <definedName name="포장">#REF!</definedName>
    <definedName name="포장단위수량" localSheetId="19">#REF!</definedName>
    <definedName name="포장단위수량">#REF!</definedName>
    <definedName name="포장장장">[7]포장공!$AR$111</definedName>
    <definedName name="포장조서" localSheetId="4">#REF!</definedName>
    <definedName name="포장조서" localSheetId="19">#REF!</definedName>
    <definedName name="포장조서" localSheetId="18">#REF!</definedName>
    <definedName name="포장조서">#REF!</definedName>
    <definedName name="포장집계" localSheetId="19">#REF!</definedName>
    <definedName name="포장집계">#REF!</definedName>
    <definedName name="표지1" localSheetId="19">'[46]A-4'!#REF!</definedName>
    <definedName name="표지1">'[46]A-4'!#REF!</definedName>
    <definedName name="ㅎㅎㅎㅎ" localSheetId="4">#REF!</definedName>
    <definedName name="ㅎㅎㅎㅎ" localSheetId="19">#REF!</definedName>
    <definedName name="ㅎㅎㅎㅎ" localSheetId="18">#REF!</definedName>
    <definedName name="ㅎㅎㅎㅎ">#REF!</definedName>
    <definedName name="하부슬라브" localSheetId="19">#REF!</definedName>
    <definedName name="하부슬라브" localSheetId="20">#REF!</definedName>
    <definedName name="하부슬라브">#REF!</definedName>
    <definedName name="하하" localSheetId="27" hidden="1">[33]날개벽수량표!#REF!</definedName>
    <definedName name="하하" localSheetId="25" hidden="1">[33]날개벽수량표!#REF!</definedName>
    <definedName name="하하" localSheetId="26" hidden="1">[33]날개벽수량표!#REF!</definedName>
    <definedName name="하하" localSheetId="3" hidden="1">[34]날개벽수량표!#REF!</definedName>
    <definedName name="하하" localSheetId="19" hidden="1">[33]날개벽수량표!#REF!</definedName>
    <definedName name="하하" localSheetId="6" hidden="1">[33]날개벽수량표!#REF!</definedName>
    <definedName name="하하" hidden="1">[33]날개벽수량표!#REF!</definedName>
    <definedName name="합기" localSheetId="19">[12]포장공!#REF!</definedName>
    <definedName name="합기">[12]포장공!#REF!</definedName>
    <definedName name="합노" localSheetId="19">[12]포장공!#REF!</definedName>
    <definedName name="합노">[12]포장공!#REF!</definedName>
    <definedName name="합동" localSheetId="19">[12]포장공!#REF!</definedName>
    <definedName name="합동">[12]포장공!#REF!</definedName>
    <definedName name="합보">[12]포장공!#REF!</definedName>
    <definedName name="합택">[12]포장공!#REF!</definedName>
    <definedName name="합표">[12]포장공!#REF!</definedName>
    <definedName name="합프">[12]포장공!#REF!</definedName>
    <definedName name="헌치H" localSheetId="4">#REF!</definedName>
    <definedName name="헌치H" localSheetId="19">#REF!</definedName>
    <definedName name="헌치H" localSheetId="20">#REF!</definedName>
    <definedName name="헌치H" localSheetId="18">#REF!</definedName>
    <definedName name="헌치H">#REF!</definedName>
    <definedName name="헌치V" localSheetId="19">#REF!</definedName>
    <definedName name="헌치V" localSheetId="20">#REF!</definedName>
    <definedName name="헌치V">#REF!</definedName>
    <definedName name="확" localSheetId="19">#REF!</definedName>
    <definedName name="확">#REF!</definedName>
    <definedName name="확폭수량" localSheetId="19">#REF!</definedName>
    <definedName name="확폭수량">#REF!</definedName>
    <definedName name="횡135콘">[12]배수공!$DI$35</definedName>
    <definedName name="횡180콘">[12]배수공!$DJ$35</definedName>
    <definedName name="횡공떼">[7]배수공!$CS$18</definedName>
    <definedName name="횡몰">[12]배수공!$DM$35</definedName>
    <definedName name="횡배450">[12]배수공!$DN$35</definedName>
    <definedName name="횡배600">[12]배수공!$DO$35</definedName>
    <definedName name="횡배수단위" localSheetId="4">#REF!</definedName>
    <definedName name="횡배수단위" localSheetId="19">#REF!</definedName>
    <definedName name="횡배수단위" localSheetId="18">#REF!</definedName>
    <definedName name="횡배수단위">#REF!</definedName>
    <definedName name="횡상공토">[7]배수공!$CQ$18</definedName>
    <definedName name="횡잔">[7]배수공!$CP$18</definedName>
    <definedName name="횡철">[12]배수공!$DL$52</definedName>
    <definedName name="횡체공토">[7]배수공!$CR$18</definedName>
    <definedName name="흄">[47]흄관기초!#REF!</definedName>
    <definedName name="흄관" localSheetId="4">#REF!</definedName>
    <definedName name="흄관" localSheetId="19">#REF!</definedName>
    <definedName name="흄관" localSheetId="18">#REF!</definedName>
    <definedName name="흄관">#REF!</definedName>
    <definedName name="흄관10" localSheetId="19">#REF!</definedName>
    <definedName name="흄관10">#REF!</definedName>
    <definedName name="흄관단위수량" localSheetId="27" hidden="1">[6]날개벽수량표!#REF!</definedName>
    <definedName name="흄관단위수량" localSheetId="25" hidden="1">[6]날개벽수량표!#REF!</definedName>
    <definedName name="흄관단위수량" localSheetId="26" hidden="1">[6]날개벽수량표!#REF!</definedName>
    <definedName name="흄관단위수량" localSheetId="3" hidden="1">[6]날개벽수량표!#REF!</definedName>
    <definedName name="흄관단위수량" localSheetId="19" hidden="1">[6]날개벽수량표!#REF!</definedName>
    <definedName name="흄관단위수량" localSheetId="6" hidden="1">[6]날개벽수량표!#REF!</definedName>
    <definedName name="흄관단위수량" hidden="1">[6]날개벽수량표!#REF!</definedName>
    <definedName name="흄관보호공..." localSheetId="4">#REF!</definedName>
    <definedName name="흄관보호공..." localSheetId="19">#REF!</definedName>
    <definedName name="흄관보호공..." localSheetId="18">#REF!</definedName>
    <definedName name="흄관보호공...">#REF!</definedName>
    <definedName name="흑막이1" localSheetId="19">#REF!</definedName>
    <definedName name="흑막이1" localSheetId="20">#REF!</definedName>
    <definedName name="흑막이1">#REF!</definedName>
    <definedName name="흙">'[48]5흙막이'!$A$36</definedName>
    <definedName name="흙막이2" localSheetId="4">#REF!</definedName>
    <definedName name="흙막이2" localSheetId="19">#REF!</definedName>
    <definedName name="흙막이2" localSheetId="20">#REF!</definedName>
    <definedName name="흙막이2" localSheetId="18">#REF!</definedName>
    <definedName name="흙막이2">#REF!</definedName>
    <definedName name="흙막이3" localSheetId="19">#REF!</definedName>
    <definedName name="흙막이3" localSheetId="20">#REF!</definedName>
    <definedName name="흙막이3">#REF!</definedName>
    <definedName name="흙막이새이름">'[29]5흙막이'!$A$36</definedName>
    <definedName name="ㅓ102" localSheetId="4">#REF!</definedName>
    <definedName name="ㅓ102" localSheetId="19">#REF!</definedName>
    <definedName name="ㅓ102" localSheetId="20">#REF!</definedName>
    <definedName name="ㅓ102" localSheetId="18">#REF!</definedName>
    <definedName name="ㅓ102">#REF!</definedName>
    <definedName name="ㅓ39" localSheetId="19">#REF!</definedName>
    <definedName name="ㅓ39" localSheetId="20">#REF!</definedName>
    <definedName name="ㅓ39">#REF!</definedName>
    <definedName name="ㅔ154" localSheetId="19">#REF!</definedName>
    <definedName name="ㅔ154">#REF!</definedName>
    <definedName name="ㅕㄷㅅ혀ㅗ혀" localSheetId="19">#REF!</definedName>
    <definedName name="ㅕㄷㅅ혀ㅗ혀">#REF!</definedName>
    <definedName name="ㅗㅗ" localSheetId="19">#REF!</definedName>
    <definedName name="ㅗㅗ">#REF!</definedName>
    <definedName name="ㅡㅡM" localSheetId="19">#REF!</definedName>
    <definedName name="ㅡㅡM">#REF!</definedName>
    <definedName name="ㅣ" localSheetId="19">#REF!</definedName>
    <definedName name="ㅣ" localSheetId="20">#REF!</definedName>
    <definedName name="ㅣ">#REF!</definedName>
  </definedNames>
  <calcPr calcId="162913"/>
</workbook>
</file>

<file path=xl/calcChain.xml><?xml version="1.0" encoding="utf-8"?>
<calcChain xmlns="http://schemas.openxmlformats.org/spreadsheetml/2006/main">
  <c r="E10" i="95" l="1"/>
  <c r="C10" i="95"/>
  <c r="C5" i="95" l="1"/>
  <c r="I10" i="39"/>
  <c r="K10" i="39" s="1"/>
  <c r="I9" i="39"/>
  <c r="K9" i="39" s="1"/>
  <c r="E9" i="39"/>
  <c r="C9" i="39"/>
  <c r="L9" i="39" s="1"/>
  <c r="L10" i="39" l="1"/>
  <c r="M10" i="39" s="1"/>
  <c r="M9" i="39"/>
  <c r="F25" i="105" l="1" a="1"/>
  <c r="F25" i="105" s="1"/>
  <c r="L18" i="105"/>
  <c r="L16" i="105"/>
  <c r="AQ15" i="105"/>
  <c r="AD13" i="105"/>
  <c r="T13" i="105"/>
  <c r="AQ12" i="105"/>
  <c r="U12" i="105"/>
  <c r="R18" i="105" s="1"/>
  <c r="S12" i="105"/>
  <c r="AQ10" i="105"/>
  <c r="AQ13" i="105" s="1"/>
  <c r="AD9" i="105"/>
  <c r="R9" i="105"/>
  <c r="L9" i="105"/>
  <c r="AA8" i="105"/>
  <c r="T8" i="105"/>
  <c r="U21" i="105" s="1"/>
  <c r="Q8" i="105"/>
  <c r="AC5" i="105"/>
  <c r="AB9" i="105" s="1"/>
  <c r="S5" i="105"/>
  <c r="K14" i="86"/>
  <c r="E13" i="86"/>
  <c r="J14" i="86"/>
  <c r="F10" i="86"/>
  <c r="L24" i="105" l="1"/>
  <c r="L8" i="105" s="1"/>
  <c r="L6" i="105" s="1"/>
  <c r="L5" i="105" s="1"/>
  <c r="AL5" i="105" s="1"/>
  <c r="AE21" i="105"/>
  <c r="AB21" i="105"/>
  <c r="AE12" i="105"/>
  <c r="AC12" i="105"/>
  <c r="AP19" i="105"/>
  <c r="AL18" i="105"/>
  <c r="U18" i="105"/>
  <c r="U24" i="105" s="1"/>
  <c r="R21" i="105"/>
  <c r="F14" i="82"/>
  <c r="U26" i="105" l="1"/>
  <c r="R26" i="105"/>
  <c r="AP21" i="105"/>
  <c r="AL21" i="105"/>
  <c r="R24" i="105"/>
  <c r="AE18" i="105"/>
  <c r="AB18" i="105"/>
  <c r="AE24" i="105"/>
  <c r="AB24" i="105"/>
  <c r="F25" i="104" a="1"/>
  <c r="F25" i="104" s="1"/>
  <c r="L18" i="104"/>
  <c r="L16" i="104" s="1"/>
  <c r="AQ15" i="104"/>
  <c r="AD13" i="104"/>
  <c r="T13" i="104"/>
  <c r="AQ12" i="104"/>
  <c r="AQ10" i="104"/>
  <c r="AQ13" i="104" s="1"/>
  <c r="AD9" i="104"/>
  <c r="R9" i="104"/>
  <c r="L9" i="104"/>
  <c r="AA8" i="104"/>
  <c r="T8" i="104"/>
  <c r="U21" i="104" s="1"/>
  <c r="Q8" i="104"/>
  <c r="U12" i="104" s="1"/>
  <c r="AC5" i="104"/>
  <c r="AB9" i="104" s="1"/>
  <c r="S5" i="104"/>
  <c r="F2" i="72"/>
  <c r="E2" i="72"/>
  <c r="C10" i="82"/>
  <c r="A5" i="6"/>
  <c r="D3" i="9"/>
  <c r="E8" i="6"/>
  <c r="C16" i="4"/>
  <c r="C3" i="9"/>
  <c r="AE26" i="105" l="1"/>
  <c r="AB26" i="105"/>
  <c r="AL25" i="105"/>
  <c r="AL23" i="105"/>
  <c r="L24" i="104"/>
  <c r="L8" i="104" s="1"/>
  <c r="L6" i="104" s="1"/>
  <c r="L5" i="104" s="1"/>
  <c r="AL5" i="104" s="1"/>
  <c r="AE12" i="104"/>
  <c r="AE21" i="104"/>
  <c r="AB21" i="104"/>
  <c r="AL18" i="104"/>
  <c r="AP19" i="104"/>
  <c r="AL21" i="104" s="1"/>
  <c r="R18" i="104"/>
  <c r="U18" i="104"/>
  <c r="R24" i="104" s="1"/>
  <c r="R21" i="104"/>
  <c r="S12" i="104"/>
  <c r="AC12" i="104"/>
  <c r="F14" i="86"/>
  <c r="G14" i="86"/>
  <c r="H14" i="86"/>
  <c r="I11" i="86"/>
  <c r="H11" i="86"/>
  <c r="G11" i="86"/>
  <c r="P5" i="86"/>
  <c r="AP21" i="104" l="1"/>
  <c r="AL25" i="104" s="1"/>
  <c r="U24" i="104"/>
  <c r="AE18" i="104"/>
  <c r="AE24" i="104" s="1"/>
  <c r="AB18" i="104"/>
  <c r="G31" i="37"/>
  <c r="G30" i="37"/>
  <c r="D18" i="88"/>
  <c r="C18" i="88"/>
  <c r="L18" i="88"/>
  <c r="AP16" i="29"/>
  <c r="E23" i="33" s="1"/>
  <c r="G23" i="33" s="1"/>
  <c r="AO16" i="29"/>
  <c r="AL23" i="104" l="1"/>
  <c r="C62" i="35"/>
  <c r="O63" i="35" s="1"/>
  <c r="E18" i="88"/>
  <c r="K18" i="88" s="1"/>
  <c r="AE26" i="104"/>
  <c r="AB26" i="104"/>
  <c r="AB24" i="104"/>
  <c r="U26" i="104"/>
  <c r="R26" i="104"/>
  <c r="I18" i="88"/>
  <c r="P63" i="35"/>
  <c r="G18" i="88" l="1"/>
  <c r="Q63" i="35"/>
  <c r="E20" i="33"/>
  <c r="M18" i="88"/>
  <c r="C9" i="88"/>
  <c r="C8" i="88"/>
  <c r="A9" i="88"/>
  <c r="A8" i="88"/>
  <c r="L9" i="88"/>
  <c r="L8" i="88"/>
  <c r="A7" i="88"/>
  <c r="A12" i="35" l="1"/>
  <c r="A10" i="35"/>
  <c r="D12" i="35"/>
  <c r="D10" i="35"/>
  <c r="B12" i="35"/>
  <c r="B10" i="35"/>
  <c r="A8" i="35"/>
  <c r="F16" i="29"/>
  <c r="E9" i="88" s="1"/>
  <c r="E16" i="29"/>
  <c r="E8" i="88" s="1"/>
  <c r="G8" i="88" l="1"/>
  <c r="M8" i="88"/>
  <c r="I8" i="88"/>
  <c r="K8" i="88"/>
  <c r="C10" i="35"/>
  <c r="G11" i="35" s="1"/>
  <c r="K9" i="88"/>
  <c r="G9" i="88"/>
  <c r="M9" i="88"/>
  <c r="I9" i="88"/>
  <c r="C12" i="35"/>
  <c r="F13" i="35" s="1"/>
  <c r="F11" i="35"/>
  <c r="H11" i="35"/>
  <c r="I11" i="35"/>
  <c r="J11" i="35"/>
  <c r="K11" i="35"/>
  <c r="L11" i="35"/>
  <c r="R11" i="35"/>
  <c r="S11" i="35"/>
  <c r="U11" i="35"/>
  <c r="V11" i="35"/>
  <c r="W11" i="35"/>
  <c r="G13" i="35" l="1"/>
  <c r="J13" i="35"/>
  <c r="R13" i="35"/>
  <c r="I13" i="35"/>
  <c r="K13" i="35"/>
  <c r="H13" i="35"/>
  <c r="AB13" i="35"/>
  <c r="AA13" i="35"/>
  <c r="Z13" i="35"/>
  <c r="Y13" i="35"/>
  <c r="X13" i="35"/>
  <c r="W13" i="35"/>
  <c r="U13" i="35"/>
  <c r="L13" i="35"/>
  <c r="V13" i="35"/>
  <c r="S13" i="35"/>
  <c r="AD13" i="35"/>
  <c r="AC13" i="35"/>
  <c r="AD11" i="35"/>
  <c r="AB11" i="35"/>
  <c r="AC11" i="35"/>
  <c r="AA11" i="35"/>
  <c r="Z11" i="35"/>
  <c r="Y11" i="35"/>
  <c r="X11" i="35"/>
  <c r="P10" i="6" l="1"/>
  <c r="G29" i="37" l="1"/>
  <c r="F7" i="100" s="1"/>
  <c r="D14" i="88"/>
  <c r="C14" i="88"/>
  <c r="A14" i="88"/>
  <c r="L14" i="88"/>
  <c r="D36" i="35"/>
  <c r="B36" i="35"/>
  <c r="A36" i="35"/>
  <c r="D5" i="30" l="1"/>
  <c r="D22" i="30" s="1"/>
  <c r="H16" i="29"/>
  <c r="J10" i="95"/>
  <c r="J9" i="95"/>
  <c r="J7" i="95"/>
  <c r="J6" i="95"/>
  <c r="J5" i="95"/>
  <c r="AQ12" i="89"/>
  <c r="AQ10" i="89"/>
  <c r="E14" i="88" l="1"/>
  <c r="C36" i="35"/>
  <c r="C9" i="87"/>
  <c r="AA37" i="35" l="1"/>
  <c r="Z37" i="35"/>
  <c r="Y37" i="35"/>
  <c r="R37" i="35"/>
  <c r="U37" i="35"/>
  <c r="V37" i="35"/>
  <c r="W37" i="35"/>
  <c r="X37" i="35"/>
  <c r="I37" i="35"/>
  <c r="K14" i="88"/>
  <c r="I14" i="88"/>
  <c r="M14" i="88"/>
  <c r="G14" i="88"/>
  <c r="F31" i="37"/>
  <c r="F29" i="37"/>
  <c r="I11" i="37"/>
  <c r="G11" i="37" s="1"/>
  <c r="F11" i="37" s="1"/>
  <c r="D9" i="87" s="1"/>
  <c r="E9" i="87" s="1"/>
  <c r="G10" i="37"/>
  <c r="F30" i="37" l="1"/>
  <c r="G7" i="100"/>
  <c r="G28" i="37"/>
  <c r="D35" i="87" s="1"/>
  <c r="G8" i="37"/>
  <c r="F10" i="37"/>
  <c r="D8" i="87" s="1"/>
  <c r="D5" i="103"/>
  <c r="D8" i="103" s="1"/>
  <c r="D39" i="103"/>
  <c r="D38" i="103"/>
  <c r="E21" i="103"/>
  <c r="E20" i="103"/>
  <c r="E19" i="103"/>
  <c r="D13" i="103" l="1"/>
  <c r="D12" i="103"/>
  <c r="G19" i="103"/>
  <c r="D6" i="103"/>
  <c r="D11" i="103"/>
  <c r="D10" i="103"/>
  <c r="D41" i="103"/>
  <c r="D40" i="103"/>
  <c r="D42" i="103" s="1"/>
  <c r="D43" i="103" s="1"/>
  <c r="D14" i="103" l="1"/>
  <c r="D15" i="103"/>
  <c r="N6" i="86"/>
  <c r="M6" i="86"/>
  <c r="L6" i="86"/>
  <c r="K6" i="86"/>
  <c r="J6" i="86"/>
  <c r="I6" i="86"/>
  <c r="H6" i="86"/>
  <c r="G6" i="86"/>
  <c r="F6" i="86"/>
  <c r="E6" i="86"/>
  <c r="D6" i="86"/>
  <c r="C6" i="86"/>
  <c r="R53" i="94" l="1"/>
  <c r="U53" i="94"/>
  <c r="R54" i="94"/>
  <c r="U54" i="94"/>
  <c r="R56" i="94"/>
  <c r="U56" i="94"/>
  <c r="R57" i="94"/>
  <c r="U57" i="94"/>
  <c r="R58" i="94"/>
  <c r="U58" i="94"/>
  <c r="AD53" i="94" l="1"/>
  <c r="AD58" i="94"/>
  <c r="AD57" i="94"/>
  <c r="AD56" i="94"/>
  <c r="AD54" i="94"/>
  <c r="C30" i="87" l="1"/>
  <c r="C31" i="87"/>
  <c r="C29" i="87"/>
  <c r="C28" i="87"/>
  <c r="C27" i="87"/>
  <c r="C26" i="87"/>
  <c r="C25" i="87"/>
  <c r="C23" i="87"/>
  <c r="C24" i="87"/>
  <c r="D21" i="87"/>
  <c r="D18" i="87"/>
  <c r="D17" i="87"/>
  <c r="D16" i="87"/>
  <c r="D15" i="87"/>
  <c r="C13" i="87"/>
  <c r="D11" i="87"/>
  <c r="D10" i="87"/>
  <c r="D7" i="87"/>
  <c r="C10" i="87"/>
  <c r="C11" i="87"/>
  <c r="C12" i="87"/>
  <c r="C14" i="87"/>
  <c r="C15" i="87"/>
  <c r="C16" i="87"/>
  <c r="C17" i="87"/>
  <c r="C18" i="87"/>
  <c r="C19" i="87"/>
  <c r="C20" i="87"/>
  <c r="C21" i="87"/>
  <c r="E21" i="87" l="1"/>
  <c r="F18" i="37" l="1"/>
  <c r="D9" i="103" s="1"/>
  <c r="D20" i="87" l="1"/>
  <c r="C2" i="95"/>
  <c r="C21" i="88"/>
  <c r="A22" i="88"/>
  <c r="D19" i="88"/>
  <c r="C19" i="88"/>
  <c r="L19" i="88"/>
  <c r="B60" i="35"/>
  <c r="B58" i="35"/>
  <c r="D54" i="35"/>
  <c r="A54" i="35"/>
  <c r="AH16" i="29" l="1"/>
  <c r="D31" i="87" s="1"/>
  <c r="E31" i="87" s="1"/>
  <c r="AI16" i="29"/>
  <c r="E21" i="100"/>
  <c r="D21" i="100"/>
  <c r="AN16" i="29"/>
  <c r="I8" i="39"/>
  <c r="K8" i="39" s="1"/>
  <c r="I7" i="39"/>
  <c r="K7" i="39" s="1"/>
  <c r="E7" i="39"/>
  <c r="C7" i="39"/>
  <c r="F21" i="100"/>
  <c r="C60" i="35" l="1"/>
  <c r="E21" i="88"/>
  <c r="E22" i="88"/>
  <c r="C54" i="35"/>
  <c r="AJ16" i="29"/>
  <c r="L7" i="39"/>
  <c r="L8" i="39" s="1"/>
  <c r="M8" i="39" s="1"/>
  <c r="Z61" i="35" l="1"/>
  <c r="Y61" i="35"/>
  <c r="AB61" i="35"/>
  <c r="I61" i="35"/>
  <c r="W61" i="35"/>
  <c r="H61" i="35"/>
  <c r="X61" i="35"/>
  <c r="G61" i="35"/>
  <c r="R61" i="35"/>
  <c r="AA61" i="35"/>
  <c r="H55" i="35"/>
  <c r="I55" i="35"/>
  <c r="K55" i="35"/>
  <c r="G55" i="35"/>
  <c r="M7" i="39"/>
  <c r="H6" i="17" l="1"/>
  <c r="H36" i="82" l="1"/>
  <c r="I32" i="82"/>
  <c r="H32" i="82"/>
  <c r="H20" i="82"/>
  <c r="A4" i="96"/>
  <c r="A3" i="96"/>
  <c r="A2" i="96"/>
  <c r="A1" i="96"/>
  <c r="B2" i="6"/>
  <c r="G21" i="100" l="1"/>
  <c r="E22" i="100" s="1"/>
  <c r="C6" i="88" l="1"/>
  <c r="AL16" i="29" l="1"/>
  <c r="E22" i="33" s="1"/>
  <c r="AR16" i="29"/>
  <c r="E24" i="33" s="1"/>
  <c r="G24" i="33" s="1"/>
  <c r="AQ16" i="29"/>
  <c r="E19" i="88" s="1"/>
  <c r="A8" i="96"/>
  <c r="A9" i="96"/>
  <c r="A10" i="96"/>
  <c r="A11" i="96"/>
  <c r="A12" i="96"/>
  <c r="A13" i="96"/>
  <c r="A14" i="96"/>
  <c r="A15" i="96"/>
  <c r="A16" i="96"/>
  <c r="A17" i="96"/>
  <c r="A18" i="96"/>
  <c r="A19" i="96"/>
  <c r="A20" i="96"/>
  <c r="A21" i="96"/>
  <c r="A22" i="96"/>
  <c r="A23" i="96"/>
  <c r="A24" i="96"/>
  <c r="A5" i="96"/>
  <c r="A6" i="96"/>
  <c r="A7" i="96"/>
  <c r="K19" i="88" l="1"/>
  <c r="I19" i="88"/>
  <c r="M19" i="88"/>
  <c r="G19" i="88"/>
  <c r="C64" i="35"/>
  <c r="M24" i="95"/>
  <c r="M23" i="95"/>
  <c r="M22" i="95"/>
  <c r="M21" i="95"/>
  <c r="M20" i="95"/>
  <c r="M19" i="95"/>
  <c r="M18" i="95"/>
  <c r="M17" i="95"/>
  <c r="M16" i="95"/>
  <c r="M15" i="95"/>
  <c r="M14" i="95"/>
  <c r="O10" i="95"/>
  <c r="O9" i="95"/>
  <c r="O8" i="95"/>
  <c r="O7" i="95"/>
  <c r="O6" i="95"/>
  <c r="O5" i="95"/>
  <c r="O4" i="95"/>
  <c r="P65" i="35" l="1"/>
  <c r="E21" i="33"/>
  <c r="O65" i="35"/>
  <c r="Q65" i="35"/>
  <c r="B20" i="35" l="1"/>
  <c r="B18" i="35"/>
  <c r="U52" i="94"/>
  <c r="R52" i="94"/>
  <c r="U51" i="94"/>
  <c r="R51" i="94"/>
  <c r="U50" i="94"/>
  <c r="R50" i="94"/>
  <c r="U49" i="94"/>
  <c r="R49" i="94"/>
  <c r="U48" i="94"/>
  <c r="R48" i="94"/>
  <c r="U46" i="94"/>
  <c r="R46" i="94"/>
  <c r="U45" i="94"/>
  <c r="R45" i="94"/>
  <c r="U44" i="94"/>
  <c r="R44" i="94"/>
  <c r="U43" i="94"/>
  <c r="R43" i="94"/>
  <c r="U42" i="94"/>
  <c r="R42" i="94"/>
  <c r="U40" i="94"/>
  <c r="R40" i="94"/>
  <c r="U38" i="94"/>
  <c r="R38" i="94"/>
  <c r="U37" i="94"/>
  <c r="R37" i="94"/>
  <c r="U35" i="94"/>
  <c r="R35" i="94"/>
  <c r="U33" i="94"/>
  <c r="R33" i="94"/>
  <c r="AD33" i="94" s="1"/>
  <c r="AD50" i="94" l="1"/>
  <c r="AD49" i="94"/>
  <c r="AD46" i="94"/>
  <c r="AD44" i="94"/>
  <c r="AD42" i="94"/>
  <c r="AD43" i="94"/>
  <c r="AD48" i="94"/>
  <c r="AD45" i="94"/>
  <c r="AD40" i="94"/>
  <c r="AD51" i="94"/>
  <c r="AD38" i="94"/>
  <c r="AD35" i="94"/>
  <c r="AD52" i="94"/>
  <c r="AD37" i="94"/>
  <c r="AA61" i="94" l="1"/>
  <c r="AD61" i="94"/>
  <c r="AI61" i="94" l="1"/>
  <c r="I13" i="17" l="1"/>
  <c r="J13" i="17"/>
  <c r="F13" i="17"/>
  <c r="L21" i="88"/>
  <c r="H13" i="17" l="1"/>
  <c r="D23" i="88" l="1"/>
  <c r="A23" i="88"/>
  <c r="C20" i="88"/>
  <c r="A20" i="88"/>
  <c r="D17" i="88"/>
  <c r="C17" i="88"/>
  <c r="A17" i="88"/>
  <c r="D16" i="88"/>
  <c r="C16" i="88"/>
  <c r="A16" i="88"/>
  <c r="D15" i="88"/>
  <c r="C15" i="88"/>
  <c r="A15" i="88"/>
  <c r="D13" i="88"/>
  <c r="C13" i="88"/>
  <c r="A13" i="88"/>
  <c r="D12" i="88"/>
  <c r="A12" i="88"/>
  <c r="D11" i="88"/>
  <c r="C11" i="88"/>
  <c r="A11" i="88"/>
  <c r="D10" i="88"/>
  <c r="C10" i="88"/>
  <c r="A10" i="88"/>
  <c r="D7" i="88"/>
  <c r="C7" i="88"/>
  <c r="L10" i="88"/>
  <c r="B42" i="35"/>
  <c r="A42" i="35"/>
  <c r="D40" i="35"/>
  <c r="B40" i="35"/>
  <c r="A40" i="35"/>
  <c r="D38" i="35"/>
  <c r="B38" i="35"/>
  <c r="A38" i="35"/>
  <c r="S15" i="29" l="1"/>
  <c r="U15" i="29"/>
  <c r="X15" i="29"/>
  <c r="Z16" i="29"/>
  <c r="AD16" i="29"/>
  <c r="AB16" i="29"/>
  <c r="D42" i="35" l="1"/>
  <c r="C42" i="35"/>
  <c r="G43" i="35" s="1"/>
  <c r="C38" i="35"/>
  <c r="E15" i="88"/>
  <c r="E16" i="88"/>
  <c r="C40" i="35"/>
  <c r="L11" i="88"/>
  <c r="G21" i="88" l="1"/>
  <c r="M21" i="88"/>
  <c r="I21" i="88"/>
  <c r="K21" i="88"/>
  <c r="H41" i="35"/>
  <c r="G41" i="35"/>
  <c r="U41" i="35"/>
  <c r="V41" i="35"/>
  <c r="G39" i="35"/>
  <c r="I39" i="35"/>
  <c r="T39" i="35"/>
  <c r="K39" i="35"/>
  <c r="X5" i="29"/>
  <c r="U5" i="29"/>
  <c r="S5" i="29"/>
  <c r="F25" i="89" l="1" a="1"/>
  <c r="F25" i="89" s="1"/>
  <c r="L18" i="89"/>
  <c r="L16" i="89" s="1"/>
  <c r="AQ15" i="89"/>
  <c r="AD13" i="89"/>
  <c r="T13" i="89"/>
  <c r="AD9" i="89"/>
  <c r="R9" i="89"/>
  <c r="L9" i="89"/>
  <c r="AA8" i="89"/>
  <c r="T8" i="89"/>
  <c r="R21" i="89" s="1"/>
  <c r="Q8" i="89"/>
  <c r="S12" i="89" s="1"/>
  <c r="AC5" i="89"/>
  <c r="AB9" i="89" s="1"/>
  <c r="S5" i="89"/>
  <c r="AE21" i="89" l="1"/>
  <c r="AC12" i="89"/>
  <c r="AE12" i="89"/>
  <c r="U21" i="89"/>
  <c r="R24" i="89" s="1"/>
  <c r="U12" i="89"/>
  <c r="U18" i="89" s="1"/>
  <c r="U24" i="89" s="1"/>
  <c r="L24" i="89"/>
  <c r="L8" i="89" s="1"/>
  <c r="L6" i="89" s="1"/>
  <c r="L5" i="89" s="1"/>
  <c r="AL5" i="89" s="1"/>
  <c r="AQ13" i="89"/>
  <c r="AL18" i="89" s="1"/>
  <c r="AB21" i="89"/>
  <c r="R18" i="89" l="1"/>
  <c r="AE18" i="89"/>
  <c r="AB18" i="89"/>
  <c r="AP19" i="89"/>
  <c r="AP21" i="89" s="1"/>
  <c r="R26" i="89"/>
  <c r="U26" i="89"/>
  <c r="AL21" i="89" l="1"/>
  <c r="AE24" i="89"/>
  <c r="AB24" i="89"/>
  <c r="AL25" i="89"/>
  <c r="AL23" i="89"/>
  <c r="AE26" i="89" l="1"/>
  <c r="AB26" i="89"/>
  <c r="D44" i="35" l="1"/>
  <c r="B44" i="35"/>
  <c r="A44" i="35"/>
  <c r="D16" i="35"/>
  <c r="D14" i="35"/>
  <c r="B16" i="35"/>
  <c r="B14" i="35"/>
  <c r="A14" i="35"/>
  <c r="J16" i="29" l="1"/>
  <c r="I16" i="29"/>
  <c r="C14" i="35" s="1"/>
  <c r="Y15" i="35" l="1"/>
  <c r="Z15" i="35"/>
  <c r="AA15" i="35"/>
  <c r="C16" i="35"/>
  <c r="V15" i="35"/>
  <c r="U15" i="35"/>
  <c r="R15" i="35"/>
  <c r="J15" i="35"/>
  <c r="AB15" i="35"/>
  <c r="X15" i="35"/>
  <c r="H15" i="35"/>
  <c r="I15" i="35"/>
  <c r="G15" i="35"/>
  <c r="S15" i="35"/>
  <c r="K15" i="35"/>
  <c r="AC15" i="35"/>
  <c r="L15" i="35"/>
  <c r="F15" i="35"/>
  <c r="W15" i="35"/>
  <c r="AA16" i="29"/>
  <c r="M24" i="88"/>
  <c r="L23" i="88"/>
  <c r="L22" i="88"/>
  <c r="L20" i="88"/>
  <c r="L17" i="88"/>
  <c r="L16" i="88"/>
  <c r="L15" i="88"/>
  <c r="L13" i="88"/>
  <c r="L12" i="88"/>
  <c r="L7" i="88"/>
  <c r="L6" i="88"/>
  <c r="Y17" i="35" l="1"/>
  <c r="Z17" i="35"/>
  <c r="S17" i="35"/>
  <c r="AA17" i="35"/>
  <c r="L17" i="35"/>
  <c r="F17" i="35"/>
  <c r="I17" i="35"/>
  <c r="U17" i="35"/>
  <c r="K17" i="35"/>
  <c r="V17" i="35"/>
  <c r="W17" i="35"/>
  <c r="H17" i="35"/>
  <c r="X17" i="35"/>
  <c r="J17" i="35"/>
  <c r="R17" i="35"/>
  <c r="AB17" i="35"/>
  <c r="G17" i="35"/>
  <c r="AC17" i="35"/>
  <c r="C44" i="35"/>
  <c r="G45" i="35" s="1"/>
  <c r="M25" i="88"/>
  <c r="O12" i="86"/>
  <c r="J11" i="86" l="1"/>
  <c r="J13" i="86" s="1"/>
  <c r="K12" i="86"/>
  <c r="C8" i="87"/>
  <c r="C7" i="87"/>
  <c r="E5" i="87"/>
  <c r="O10" i="86" s="1"/>
  <c r="H26" i="86"/>
  <c r="L26" i="86" s="1"/>
  <c r="H25" i="86"/>
  <c r="L25" i="86" s="1"/>
  <c r="H24" i="86"/>
  <c r="L24" i="86" s="1"/>
  <c r="L23" i="86"/>
  <c r="N7" i="86"/>
  <c r="N8" i="86" s="1"/>
  <c r="N13" i="86" s="1"/>
  <c r="M7" i="86"/>
  <c r="L7" i="86"/>
  <c r="K7" i="86"/>
  <c r="J7" i="86"/>
  <c r="I7" i="86"/>
  <c r="H7" i="86"/>
  <c r="G7" i="86"/>
  <c r="F7" i="86"/>
  <c r="E7" i="86"/>
  <c r="D7" i="86"/>
  <c r="C7" i="86"/>
  <c r="L8" i="86" l="1"/>
  <c r="L13" i="86" s="1"/>
  <c r="M8" i="86"/>
  <c r="M13" i="86" s="1"/>
  <c r="I8" i="86"/>
  <c r="I13" i="86" s="1"/>
  <c r="I14" i="86"/>
  <c r="J8" i="86"/>
  <c r="D8" i="86"/>
  <c r="D13" i="86" s="1"/>
  <c r="C8" i="86"/>
  <c r="C13" i="86" s="1"/>
  <c r="G8" i="86"/>
  <c r="G13" i="86" s="1"/>
  <c r="F8" i="86"/>
  <c r="H8" i="86"/>
  <c r="H13" i="86" s="1"/>
  <c r="K8" i="86"/>
  <c r="L28" i="86"/>
  <c r="E8" i="86"/>
  <c r="D8" i="35" l="1"/>
  <c r="B8" i="35"/>
  <c r="D16" i="29"/>
  <c r="D26" i="87" s="1"/>
  <c r="I7" i="100" l="1"/>
  <c r="I21" i="100" s="1"/>
  <c r="C8" i="35"/>
  <c r="E7" i="88"/>
  <c r="AD9" i="35" l="1"/>
  <c r="U9" i="35"/>
  <c r="S9" i="35"/>
  <c r="R9" i="35"/>
  <c r="L9" i="35"/>
  <c r="K9" i="35"/>
  <c r="J9" i="35"/>
  <c r="I9" i="35"/>
  <c r="H9" i="35"/>
  <c r="AC9" i="35"/>
  <c r="AB9" i="35"/>
  <c r="Z9" i="35"/>
  <c r="Y9" i="35"/>
  <c r="AA9" i="35"/>
  <c r="X9" i="35"/>
  <c r="W9" i="35"/>
  <c r="V9" i="35"/>
  <c r="K7" i="88"/>
  <c r="M7" i="88"/>
  <c r="I7" i="88"/>
  <c r="G7" i="88"/>
  <c r="G9" i="35"/>
  <c r="F9" i="35"/>
  <c r="E20" i="87" l="1"/>
  <c r="R16" i="29"/>
  <c r="D48" i="35" l="1"/>
  <c r="A48" i="35"/>
  <c r="AE16" i="29"/>
  <c r="D46" i="35"/>
  <c r="A46" i="35"/>
  <c r="B34" i="35"/>
  <c r="A34" i="35"/>
  <c r="D32" i="35"/>
  <c r="A32" i="35"/>
  <c r="D30" i="35"/>
  <c r="D28" i="35"/>
  <c r="D26" i="35"/>
  <c r="B28" i="35"/>
  <c r="B26" i="35"/>
  <c r="A26" i="35"/>
  <c r="D24" i="35"/>
  <c r="D22" i="35"/>
  <c r="B24" i="35"/>
  <c r="B22" i="35"/>
  <c r="A22" i="35"/>
  <c r="D20" i="35"/>
  <c r="D18" i="35"/>
  <c r="D6" i="35"/>
  <c r="A18" i="35"/>
  <c r="C48" i="35" l="1"/>
  <c r="H49" i="35" s="1"/>
  <c r="W16" i="29"/>
  <c r="W19" i="29" s="1"/>
  <c r="V4" i="29"/>
  <c r="K49" i="35" l="1"/>
  <c r="G49" i="35"/>
  <c r="B22" i="30"/>
  <c r="X16" i="29"/>
  <c r="P16" i="29" l="1"/>
  <c r="O16" i="29"/>
  <c r="E11" i="88" s="1"/>
  <c r="M16" i="29"/>
  <c r="C32" i="35" l="1"/>
  <c r="Y16" i="29"/>
  <c r="X17" i="29" s="1"/>
  <c r="E10" i="88"/>
  <c r="G10" i="88" s="1"/>
  <c r="G11" i="88"/>
  <c r="K11" i="88"/>
  <c r="M11" i="88"/>
  <c r="I11" i="88"/>
  <c r="C24" i="35"/>
  <c r="G25" i="35" s="1"/>
  <c r="O18" i="29"/>
  <c r="C22" i="35"/>
  <c r="C26" i="35"/>
  <c r="G13" i="17"/>
  <c r="AC33" i="35" l="1"/>
  <c r="E24" i="87"/>
  <c r="I10" i="88"/>
  <c r="M10" i="88"/>
  <c r="K10" i="88"/>
  <c r="K25" i="35"/>
  <c r="G23" i="35"/>
  <c r="K23" i="35"/>
  <c r="G27" i="35"/>
  <c r="K27" i="35"/>
  <c r="H17" i="39" l="1"/>
  <c r="I16" i="39"/>
  <c r="I15" i="39"/>
  <c r="I6" i="39"/>
  <c r="I5" i="39"/>
  <c r="K5" i="39" s="1"/>
  <c r="E5" i="39"/>
  <c r="C5" i="39"/>
  <c r="K4" i="39"/>
  <c r="I4" i="39"/>
  <c r="E4" i="39"/>
  <c r="L5" i="39" l="1"/>
  <c r="M5" i="39" s="1"/>
  <c r="F27" i="37" l="1"/>
  <c r="F26" i="37"/>
  <c r="G25" i="37"/>
  <c r="F24" i="37"/>
  <c r="F23" i="37"/>
  <c r="G22" i="37"/>
  <c r="F21" i="37"/>
  <c r="F20" i="37"/>
  <c r="G19" i="37"/>
  <c r="F19" i="37" s="1"/>
  <c r="F25" i="37" l="1"/>
  <c r="E18" i="87"/>
  <c r="E17" i="87"/>
  <c r="E16" i="87"/>
  <c r="E15" i="87"/>
  <c r="F22" i="37"/>
  <c r="F16" i="37"/>
  <c r="F15" i="37" l="1"/>
  <c r="F14" i="37" l="1"/>
  <c r="F13" i="37"/>
  <c r="G12" i="37"/>
  <c r="F9" i="37"/>
  <c r="F7" i="37"/>
  <c r="E10" i="87" l="1"/>
  <c r="E11" i="87"/>
  <c r="E7" i="87"/>
  <c r="E8" i="87"/>
  <c r="F8" i="37"/>
  <c r="F12" i="37"/>
  <c r="F6" i="37"/>
  <c r="G5" i="37"/>
  <c r="F4" i="37"/>
  <c r="C25" i="103" s="1"/>
  <c r="F5" i="37" l="1"/>
  <c r="E5" i="30" l="1"/>
  <c r="F5" i="30" s="1"/>
  <c r="F22" i="30" s="1"/>
  <c r="N66" i="35" l="1"/>
  <c r="M66" i="35"/>
  <c r="D52" i="35" l="1"/>
  <c r="A52" i="35"/>
  <c r="D50" i="35"/>
  <c r="A50" i="35"/>
  <c r="D34" i="35" l="1"/>
  <c r="A30" i="35" l="1"/>
  <c r="B6" i="35" l="1"/>
  <c r="A6" i="35" l="1"/>
  <c r="AM16" i="29" l="1"/>
  <c r="D28" i="87" s="1"/>
  <c r="AK16" i="29"/>
  <c r="D27" i="87" s="1"/>
  <c r="AG16" i="29"/>
  <c r="E23" i="88" s="1"/>
  <c r="AF16" i="29"/>
  <c r="D30" i="87" s="1"/>
  <c r="E30" i="87" s="1"/>
  <c r="AC16" i="29"/>
  <c r="G16" i="29"/>
  <c r="D29" i="87" s="1"/>
  <c r="N16" i="29"/>
  <c r="L16" i="29"/>
  <c r="E17" i="88" l="1"/>
  <c r="C56" i="35"/>
  <c r="E13" i="88"/>
  <c r="C34" i="35"/>
  <c r="C58" i="35"/>
  <c r="AA59" i="35" s="1"/>
  <c r="E27" i="87"/>
  <c r="E20" i="88"/>
  <c r="E29" i="87"/>
  <c r="C20" i="35"/>
  <c r="AD21" i="35" s="1"/>
  <c r="E28" i="87"/>
  <c r="M23" i="88"/>
  <c r="K23" i="88"/>
  <c r="G23" i="88"/>
  <c r="I23" i="88"/>
  <c r="K22" i="88"/>
  <c r="C50" i="35"/>
  <c r="I51" i="35" s="1"/>
  <c r="G51" i="35" s="1"/>
  <c r="C52" i="35"/>
  <c r="H53" i="35" s="1"/>
  <c r="G47" i="35"/>
  <c r="C28" i="35"/>
  <c r="M18" i="29"/>
  <c r="K16" i="29"/>
  <c r="C16" i="29"/>
  <c r="D25" i="87" s="1"/>
  <c r="Q57" i="35" l="1"/>
  <c r="Q66" i="35" s="1"/>
  <c r="G20" i="33" s="1"/>
  <c r="P57" i="35"/>
  <c r="P66" i="35" s="1"/>
  <c r="H7" i="100"/>
  <c r="C6" i="35"/>
  <c r="E6" i="88"/>
  <c r="Y35" i="35"/>
  <c r="Z35" i="35"/>
  <c r="Z59" i="35"/>
  <c r="Y59" i="35"/>
  <c r="AA35" i="35"/>
  <c r="H21" i="100"/>
  <c r="D33" i="87" s="1"/>
  <c r="X59" i="35"/>
  <c r="W59" i="35"/>
  <c r="R59" i="35"/>
  <c r="AB59" i="35"/>
  <c r="I59" i="35"/>
  <c r="E26" i="87"/>
  <c r="L18" i="29"/>
  <c r="C18" i="35"/>
  <c r="H59" i="35"/>
  <c r="M22" i="88"/>
  <c r="I22" i="88"/>
  <c r="G22" i="88"/>
  <c r="E25" i="87"/>
  <c r="X35" i="35"/>
  <c r="U35" i="35"/>
  <c r="V35" i="35"/>
  <c r="I53" i="35"/>
  <c r="G53" i="35" s="1"/>
  <c r="G17" i="88"/>
  <c r="M17" i="88"/>
  <c r="I17" i="88"/>
  <c r="K17" i="88"/>
  <c r="K15" i="88"/>
  <c r="M15" i="88"/>
  <c r="G15" i="88"/>
  <c r="I15" i="88"/>
  <c r="I13" i="88"/>
  <c r="M13" i="88"/>
  <c r="K13" i="88"/>
  <c r="G13" i="88"/>
  <c r="K16" i="88"/>
  <c r="G16" i="88"/>
  <c r="I16" i="88"/>
  <c r="M16" i="88"/>
  <c r="G20" i="88"/>
  <c r="K20" i="88"/>
  <c r="M20" i="88"/>
  <c r="I20" i="88"/>
  <c r="G59" i="35"/>
  <c r="G21" i="35"/>
  <c r="H21" i="35"/>
  <c r="K21" i="35"/>
  <c r="O57" i="35"/>
  <c r="O66" i="35" s="1"/>
  <c r="E19" i="33" s="1"/>
  <c r="G29" i="35"/>
  <c r="K29" i="35"/>
  <c r="U16" i="29"/>
  <c r="I35" i="35"/>
  <c r="W35" i="35"/>
  <c r="R35" i="35"/>
  <c r="Z7" i="35" l="1"/>
  <c r="Z66" i="35" s="1"/>
  <c r="Y7" i="35"/>
  <c r="Y66" i="35" s="1"/>
  <c r="AD7" i="35"/>
  <c r="AC7" i="35"/>
  <c r="AA7" i="35"/>
  <c r="AA66" i="35" s="1"/>
  <c r="X7" i="35"/>
  <c r="X66" i="35" s="1"/>
  <c r="V7" i="35"/>
  <c r="V66" i="35" s="1"/>
  <c r="U7" i="35"/>
  <c r="U66" i="35" s="1"/>
  <c r="K6" i="88"/>
  <c r="M6" i="88"/>
  <c r="G6" i="88"/>
  <c r="I6" i="88"/>
  <c r="S7" i="35"/>
  <c r="H7" i="35"/>
  <c r="AD19" i="35"/>
  <c r="AD66" i="35" s="1"/>
  <c r="R19" i="35"/>
  <c r="W7" i="35"/>
  <c r="F7" i="35"/>
  <c r="L7" i="35"/>
  <c r="L66" i="35" s="1"/>
  <c r="G7" i="35"/>
  <c r="AB7" i="35"/>
  <c r="I7" i="35"/>
  <c r="I66" i="35" s="1"/>
  <c r="C6" i="34" s="1"/>
  <c r="R7" i="35"/>
  <c r="K7" i="35"/>
  <c r="J7" i="35"/>
  <c r="J66" i="35" s="1"/>
  <c r="T16" i="29"/>
  <c r="Q4" i="29"/>
  <c r="G8" i="34"/>
  <c r="E8" i="34"/>
  <c r="I7" i="34"/>
  <c r="G7" i="34"/>
  <c r="E7" i="34"/>
  <c r="I5" i="34"/>
  <c r="G5" i="34"/>
  <c r="E5" i="34" s="1"/>
  <c r="E27" i="33" l="1"/>
  <c r="G27" i="33" s="1"/>
  <c r="E25" i="33"/>
  <c r="C7" i="100"/>
  <c r="C21" i="100" s="1"/>
  <c r="K66" i="35"/>
  <c r="E15" i="33" s="1"/>
  <c r="S16" i="29"/>
  <c r="S17" i="29" s="1"/>
  <c r="I6" i="34"/>
  <c r="I11" i="34" s="1"/>
  <c r="G6" i="34"/>
  <c r="E6" i="34"/>
  <c r="G22" i="33"/>
  <c r="G21" i="33"/>
  <c r="E12" i="88" l="1"/>
  <c r="C30" i="35"/>
  <c r="G31" i="35" s="1"/>
  <c r="F17" i="37"/>
  <c r="AB33" i="35"/>
  <c r="AC66" i="35" s="1"/>
  <c r="G19" i="33"/>
  <c r="E16" i="33"/>
  <c r="G16" i="33" s="1"/>
  <c r="E13" i="33"/>
  <c r="E23" i="87" l="1"/>
  <c r="I12" i="88"/>
  <c r="I26" i="88" s="1"/>
  <c r="D13" i="87" s="1"/>
  <c r="E13" i="87" s="1"/>
  <c r="G12" i="88"/>
  <c r="G26" i="88" s="1"/>
  <c r="D12" i="87" s="1"/>
  <c r="M12" i="88"/>
  <c r="M26" i="88" s="1"/>
  <c r="K12" i="88"/>
  <c r="W66" i="35"/>
  <c r="E26" i="33" s="1"/>
  <c r="E7" i="33"/>
  <c r="G66" i="35"/>
  <c r="E10" i="33" s="1"/>
  <c r="T31" i="35"/>
  <c r="T66" i="35" s="1"/>
  <c r="S31" i="35"/>
  <c r="S66" i="35" s="1"/>
  <c r="H31" i="35"/>
  <c r="H66" i="35" s="1"/>
  <c r="E11" i="33" s="1"/>
  <c r="AB31" i="35"/>
  <c r="AB66" i="35" s="1"/>
  <c r="Y68" i="35" s="1"/>
  <c r="H32" i="37" s="1"/>
  <c r="G15" i="33"/>
  <c r="E5" i="33"/>
  <c r="G6" i="33" l="1"/>
  <c r="K26" i="88"/>
  <c r="E12" i="87"/>
  <c r="G14" i="33"/>
  <c r="E14" i="33" s="1"/>
  <c r="G13" i="33" s="1"/>
  <c r="G12" i="33" s="1"/>
  <c r="R66" i="35"/>
  <c r="C9" i="34" s="1"/>
  <c r="G9" i="34" s="1"/>
  <c r="G11" i="34" s="1"/>
  <c r="E4" i="33" s="1"/>
  <c r="G4" i="33" s="1"/>
  <c r="E17" i="33"/>
  <c r="F66" i="35"/>
  <c r="G9" i="33" s="1"/>
  <c r="D14" i="87" l="1"/>
  <c r="E14" i="87" s="1"/>
  <c r="E9" i="34"/>
  <c r="E11" i="34" s="1"/>
  <c r="E18" i="33" s="1"/>
  <c r="G18" i="33" s="1"/>
  <c r="F11" i="6" l="1"/>
  <c r="F10" i="6"/>
  <c r="E9" i="6"/>
  <c r="A4" i="6"/>
  <c r="P11" i="6" l="1"/>
  <c r="F9" i="6"/>
  <c r="R10" i="6"/>
  <c r="G17" i="33"/>
  <c r="G10" i="33"/>
  <c r="G11" i="33"/>
  <c r="G7" i="33"/>
  <c r="G5" i="33"/>
  <c r="G25" i="33"/>
  <c r="G26" i="33"/>
  <c r="H26" i="33" s="1"/>
  <c r="H5" i="33" l="1"/>
  <c r="G8" i="33"/>
  <c r="L15" i="39"/>
  <c r="L16" i="39" s="1"/>
  <c r="K16" i="39"/>
  <c r="K15" i="39"/>
  <c r="M15" i="39" l="1"/>
  <c r="M16" i="39"/>
  <c r="L6" i="39"/>
  <c r="K6" i="39"/>
  <c r="K17" i="39" s="1"/>
  <c r="K19" i="39" s="1"/>
  <c r="G32" i="37" l="1"/>
  <c r="F32" i="37" s="1"/>
  <c r="M6" i="39"/>
  <c r="M17" i="39" s="1"/>
  <c r="L17" i="39" s="1"/>
  <c r="D19" i="87" l="1"/>
  <c r="E19" i="87" s="1"/>
  <c r="E37" i="87" s="1"/>
  <c r="H19" i="39"/>
  <c r="M19" i="39" s="1"/>
  <c r="E32" i="37" s="1"/>
  <c r="E39" i="87" l="1"/>
  <c r="O11" i="86"/>
  <c r="Q15" i="86" l="1"/>
  <c r="H17" i="87" s="1"/>
  <c r="P10" i="86" l="1"/>
  <c r="F11" i="86"/>
  <c r="F13" i="86" s="1"/>
  <c r="P12" i="86"/>
  <c r="K11" i="86"/>
  <c r="K13" i="86" l="1"/>
  <c r="O13" i="86" s="1"/>
</calcChain>
</file>

<file path=xl/comments1.xml><?xml version="1.0" encoding="utf-8"?>
<comments xmlns="http://schemas.openxmlformats.org/spreadsheetml/2006/main">
  <authors>
    <author>admin</author>
  </authors>
  <commentList>
    <comment ref="X31" authorId="0" shape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임도의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곡선부너비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곡선반경</t>
        </r>
        <r>
          <rPr>
            <sz val="9"/>
            <color indexed="81"/>
            <rFont val="Tahoma"/>
            <family val="2"/>
          </rPr>
          <t>-</t>
        </r>
        <r>
          <rPr>
            <sz val="9"/>
            <color indexed="81"/>
            <rFont val="돋움"/>
            <family val="3"/>
            <charset val="129"/>
          </rPr>
          <t xml:space="preserve">확대기준
</t>
        </r>
      </text>
    </comment>
  </commentList>
</comments>
</file>

<file path=xl/comments2.xml><?xml version="1.0" encoding="utf-8"?>
<comments xmlns="http://schemas.openxmlformats.org/spreadsheetml/2006/main">
  <authors>
    <author>이광훈</author>
  </authors>
  <commentList>
    <comment ref="E10" authorId="0" shapeId="0">
      <text>
        <r>
          <rPr>
            <b/>
            <sz val="9"/>
            <color indexed="81"/>
            <rFont val="돋움"/>
            <family val="3"/>
            <charset val="129"/>
          </rPr>
          <t>중부지방소나무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상수리나무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평균값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가지와잎</t>
        </r>
        <r>
          <rPr>
            <b/>
            <sz val="9"/>
            <color indexed="81"/>
            <rFont val="Tahoma"/>
            <family val="2"/>
          </rPr>
          <t>)((0.226+0.341)+(0.063+0.056))/2=0.343</t>
        </r>
      </text>
    </comment>
    <comment ref="E12" authorId="0" shapeId="0">
      <text>
        <r>
          <rPr>
            <b/>
            <sz val="9"/>
            <color indexed="81"/>
            <rFont val="돋움"/>
            <family val="3"/>
            <charset val="129"/>
          </rPr>
          <t>중부지방소나무</t>
        </r>
        <r>
          <rPr>
            <b/>
            <sz val="9"/>
            <color indexed="81"/>
            <rFont val="Tahoma"/>
            <family val="2"/>
          </rPr>
          <t>+</t>
        </r>
        <r>
          <rPr>
            <b/>
            <sz val="9"/>
            <color indexed="81"/>
            <rFont val="돋움"/>
            <family val="3"/>
            <charset val="129"/>
          </rPr>
          <t>상수리나무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평균값</t>
        </r>
        <r>
          <rPr>
            <b/>
            <sz val="9"/>
            <color indexed="81"/>
            <rFont val="Tahoma"/>
            <family val="2"/>
          </rPr>
          <t>(</t>
        </r>
        <r>
          <rPr>
            <b/>
            <sz val="9"/>
            <color indexed="81"/>
            <rFont val="돋움"/>
            <family val="3"/>
            <charset val="129"/>
          </rPr>
          <t>뿌리</t>
        </r>
        <r>
          <rPr>
            <b/>
            <sz val="9"/>
            <color indexed="81"/>
            <rFont val="Tahoma"/>
            <family val="2"/>
          </rPr>
          <t>)
(0.319+0.374)/2=0.346</t>
        </r>
      </text>
    </comment>
  </commentList>
</comments>
</file>

<file path=xl/comments3.xml><?xml version="1.0" encoding="utf-8"?>
<comments xmlns="http://schemas.openxmlformats.org/spreadsheetml/2006/main">
  <authors>
    <author>H</author>
  </authors>
  <commentList>
    <comment ref="AX1" authorId="0" shapeId="0">
      <text>
        <r>
          <rPr>
            <b/>
            <sz val="9"/>
            <color indexed="81"/>
            <rFont val="굴림"/>
            <family val="3"/>
            <charset val="129"/>
          </rPr>
          <t>&lt;지우지말것&gt;
수정시 Microsoft
Script Editot 함께
수정...</t>
        </r>
      </text>
    </comment>
    <comment ref="L26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콤보상자를 눌러서 
지역을 선택.
 </t>
        </r>
      </text>
    </comment>
    <comment ref="M26" authorId="0" shapeId="0">
      <text>
        <r>
          <rPr>
            <b/>
            <sz val="9"/>
            <color indexed="81"/>
            <rFont val="굴림"/>
            <family val="3"/>
            <charset val="129"/>
          </rPr>
          <t>콤보상자를 눌러서
재현기간을 선택.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H</author>
  </authors>
  <commentList>
    <comment ref="AX1" authorId="0" shapeId="0">
      <text>
        <r>
          <rPr>
            <b/>
            <sz val="9"/>
            <color indexed="81"/>
            <rFont val="굴림"/>
            <family val="3"/>
            <charset val="129"/>
          </rPr>
          <t>&lt;지우지말것&gt;
수정시 Microsoft
Script Editot 함께
수정...</t>
        </r>
      </text>
    </comment>
    <comment ref="L26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콤보상자를 눌러서 
지역을 선택.
 </t>
        </r>
      </text>
    </comment>
    <comment ref="M26" authorId="0" shapeId="0">
      <text>
        <r>
          <rPr>
            <b/>
            <sz val="9"/>
            <color indexed="81"/>
            <rFont val="굴림"/>
            <family val="3"/>
            <charset val="129"/>
          </rPr>
          <t>콤보상자를 눌러서
재현기간을 선택.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H</author>
  </authors>
  <commentList>
    <comment ref="AX1" authorId="0" shapeId="0">
      <text>
        <r>
          <rPr>
            <b/>
            <sz val="9"/>
            <color indexed="81"/>
            <rFont val="굴림"/>
            <family val="3"/>
            <charset val="129"/>
          </rPr>
          <t>&lt;지우지말것&gt;
수정시 Microsoft
Script Editot 함께
수정...</t>
        </r>
      </text>
    </comment>
    <comment ref="L26" authorId="0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콤보상자를 눌러서 
지역을 선택.
 </t>
        </r>
      </text>
    </comment>
    <comment ref="M26" authorId="0" shapeId="0">
      <text>
        <r>
          <rPr>
            <b/>
            <sz val="9"/>
            <color indexed="81"/>
            <rFont val="굴림"/>
            <family val="3"/>
            <charset val="129"/>
          </rPr>
          <t>콤보상자를 눌러서
재현기간을 선택.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<sst xmlns="http://schemas.openxmlformats.org/spreadsheetml/2006/main" count="1682" uniqueCount="735">
  <si>
    <t>산</t>
    <phoneticPr fontId="5" type="noConversion"/>
  </si>
  <si>
    <t>림</t>
    <phoneticPr fontId="5" type="noConversion"/>
  </si>
  <si>
    <t>부</t>
    <phoneticPr fontId="5" type="noConversion"/>
  </si>
  <si>
    <t>지</t>
    <phoneticPr fontId="5" type="noConversion"/>
  </si>
  <si>
    <t>담당자</t>
    <phoneticPr fontId="20" type="noConversion"/>
  </si>
  <si>
    <t>담 당</t>
    <phoneticPr fontId="20" type="noConversion"/>
  </si>
  <si>
    <t xml:space="preserve"> </t>
  </si>
  <si>
    <t>○</t>
    <phoneticPr fontId="5" type="noConversion"/>
  </si>
  <si>
    <t xml:space="preserve">   사  업  량 :</t>
    <phoneticPr fontId="20" type="noConversion"/>
  </si>
  <si>
    <t xml:space="preserve">   사  업  비 :</t>
    <phoneticPr fontId="20" type="noConversion"/>
  </si>
  <si>
    <t xml:space="preserve">   도  급  액 :</t>
    <phoneticPr fontId="20" type="noConversion"/>
  </si>
  <si>
    <t xml:space="preserve">  관급자재대 :</t>
    <phoneticPr fontId="20" type="noConversion"/>
  </si>
  <si>
    <t>설계자 :</t>
    <phoneticPr fontId="20" type="noConversion"/>
  </si>
  <si>
    <t>목        차</t>
    <phoneticPr fontId="7" type="noConversion"/>
  </si>
  <si>
    <t>1.공  사  명 :</t>
    <phoneticPr fontId="20" type="noConversion"/>
  </si>
  <si>
    <t xml:space="preserve">◐ 임도구조: </t>
    <phoneticPr fontId="20" type="noConversion"/>
  </si>
  <si>
    <t>▷</t>
    <phoneticPr fontId="20" type="noConversion"/>
  </si>
  <si>
    <t>시 설  거 리 :</t>
    <phoneticPr fontId="20" type="noConversion"/>
  </si>
  <si>
    <t>km</t>
    <phoneticPr fontId="20" type="noConversion"/>
  </si>
  <si>
    <t>유 효  너 비 :</t>
    <phoneticPr fontId="20" type="noConversion"/>
  </si>
  <si>
    <t>m</t>
    <phoneticPr fontId="20" type="noConversion"/>
  </si>
  <si>
    <t>:</t>
    <phoneticPr fontId="20" type="noConversion"/>
  </si>
  <si>
    <t>◑ 토    공:</t>
    <phoneticPr fontId="20" type="noConversion"/>
  </si>
  <si>
    <t>토사절취</t>
    <phoneticPr fontId="20" type="noConversion"/>
  </si>
  <si>
    <t>㎥</t>
    <phoneticPr fontId="20" type="noConversion"/>
  </si>
  <si>
    <t>암 절취</t>
    <phoneticPr fontId="20" type="noConversion"/>
  </si>
  <si>
    <t>사토운반</t>
    <phoneticPr fontId="20" type="noConversion"/>
  </si>
  <si>
    <t>◐ 구조물공:</t>
    <phoneticPr fontId="20" type="noConversion"/>
  </si>
  <si>
    <t>관부설(Φ800m/m)</t>
    <phoneticPr fontId="20" type="noConversion"/>
  </si>
  <si>
    <t>개소</t>
    <phoneticPr fontId="20" type="noConversion"/>
  </si>
  <si>
    <t>구분</t>
    <phoneticPr fontId="20" type="noConversion"/>
  </si>
  <si>
    <t>(단위 : ㎡ )</t>
    <phoneticPr fontId="20" type="noConversion"/>
  </si>
  <si>
    <t xml:space="preserve"> 편입 지역</t>
  </si>
  <si>
    <t>지 번</t>
  </si>
  <si>
    <t>지 목</t>
  </si>
  <si>
    <t>비 고</t>
  </si>
  <si>
    <t>측점</t>
    <phoneticPr fontId="7" type="noConversion"/>
  </si>
  <si>
    <t>m2</t>
    <phoneticPr fontId="20" type="noConversion"/>
  </si>
  <si>
    <t>개소</t>
  </si>
  <si>
    <t>○.혼합석부설 면적산출서</t>
    <phoneticPr fontId="20" type="noConversion"/>
  </si>
  <si>
    <t>거리(m)</t>
    <phoneticPr fontId="20" type="noConversion"/>
  </si>
  <si>
    <t>폭(m)</t>
    <phoneticPr fontId="20" type="noConversion"/>
  </si>
  <si>
    <t>면적(m2)</t>
    <phoneticPr fontId="20" type="noConversion"/>
  </si>
  <si>
    <t>다짐계수</t>
    <phoneticPr fontId="5" type="noConversion"/>
  </si>
  <si>
    <t>수량(m3)</t>
    <phoneticPr fontId="20" type="noConversion"/>
  </si>
  <si>
    <t>비고</t>
    <phoneticPr fontId="20" type="noConversion"/>
  </si>
  <si>
    <t>(0.875/1.25)</t>
    <phoneticPr fontId="5" type="noConversion"/>
  </si>
  <si>
    <t>계</t>
    <phoneticPr fontId="20" type="noConversion"/>
  </si>
  <si>
    <t>○.사방공종 집계표</t>
    <phoneticPr fontId="20" type="noConversion"/>
  </si>
  <si>
    <t>떼공</t>
  </si>
  <si>
    <t>m</t>
  </si>
  <si>
    <t>㎡</t>
  </si>
  <si>
    <t>○.총괄자재수량집계표</t>
    <phoneticPr fontId="20" type="noConversion"/>
  </si>
  <si>
    <t>규격</t>
    <phoneticPr fontId="20" type="noConversion"/>
  </si>
  <si>
    <t>단위</t>
    <phoneticPr fontId="20" type="noConversion"/>
  </si>
  <si>
    <t>수량</t>
    <phoneticPr fontId="20" type="noConversion"/>
  </si>
  <si>
    <t>합계</t>
    <phoneticPr fontId="20" type="noConversion"/>
  </si>
  <si>
    <t>1.골재</t>
    <phoneticPr fontId="20" type="noConversion"/>
  </si>
  <si>
    <t>모래</t>
    <phoneticPr fontId="20" type="noConversion"/>
  </si>
  <si>
    <t>자갈</t>
    <phoneticPr fontId="20" type="noConversion"/>
  </si>
  <si>
    <t>혼합석</t>
    <phoneticPr fontId="20" type="noConversion"/>
  </si>
  <si>
    <t>2.레미콘</t>
    <phoneticPr fontId="20" type="noConversion"/>
  </si>
  <si>
    <t>3.이형철근</t>
    <phoneticPr fontId="20" type="noConversion"/>
  </si>
  <si>
    <t>ton</t>
    <phoneticPr fontId="20" type="noConversion"/>
  </si>
  <si>
    <t>D13mm</t>
    <phoneticPr fontId="20" type="noConversion"/>
  </si>
  <si>
    <t>대</t>
    <phoneticPr fontId="20" type="noConversion"/>
  </si>
  <si>
    <t>○.콘크리트소요자재집계표</t>
    <phoneticPr fontId="20" type="noConversion"/>
  </si>
  <si>
    <t>시멘트</t>
    <phoneticPr fontId="20" type="noConversion"/>
  </si>
  <si>
    <t>m3당</t>
    <phoneticPr fontId="20" type="noConversion"/>
  </si>
  <si>
    <t>콘크리트</t>
    <phoneticPr fontId="20" type="noConversion"/>
  </si>
  <si>
    <t>Φ25mm</t>
    <phoneticPr fontId="20" type="noConversion"/>
  </si>
  <si>
    <t>Φ40mm</t>
    <phoneticPr fontId="20" type="noConversion"/>
  </si>
  <si>
    <t>모르터</t>
    <phoneticPr fontId="20" type="noConversion"/>
  </si>
  <si>
    <t>1:2</t>
    <phoneticPr fontId="20" type="noConversion"/>
  </si>
  <si>
    <t>1:3</t>
    <phoneticPr fontId="20" type="noConversion"/>
  </si>
  <si>
    <t>○ 자재 수량집계표</t>
    <phoneticPr fontId="20" type="noConversion"/>
  </si>
  <si>
    <t>레미콘</t>
    <phoneticPr fontId="20" type="noConversion"/>
  </si>
  <si>
    <t>이형철근</t>
    <phoneticPr fontId="20" type="noConversion"/>
  </si>
  <si>
    <t>D13</t>
    <phoneticPr fontId="20" type="noConversion"/>
  </si>
  <si>
    <t>D16</t>
    <phoneticPr fontId="20" type="noConversion"/>
  </si>
  <si>
    <t>D19</t>
    <phoneticPr fontId="20" type="noConversion"/>
  </si>
  <si>
    <t>D22</t>
    <phoneticPr fontId="20" type="noConversion"/>
  </si>
  <si>
    <t>D25</t>
    <phoneticPr fontId="20" type="noConversion"/>
  </si>
  <si>
    <t>m3</t>
    <phoneticPr fontId="20" type="noConversion"/>
  </si>
  <si>
    <t>kg</t>
    <phoneticPr fontId="20" type="noConversion"/>
  </si>
  <si>
    <t>단위수량</t>
    <phoneticPr fontId="20" type="noConversion"/>
  </si>
  <si>
    <t>수  량</t>
    <phoneticPr fontId="20" type="noConversion"/>
  </si>
  <si>
    <t>T=20cm</t>
    <phoneticPr fontId="20" type="noConversion"/>
  </si>
  <si>
    <t>150×150×400</t>
    <phoneticPr fontId="20" type="noConversion"/>
  </si>
  <si>
    <t>300×200×600</t>
    <phoneticPr fontId="20" type="noConversion"/>
  </si>
  <si>
    <t>공종</t>
  </si>
  <si>
    <t>단위</t>
  </si>
  <si>
    <t>규격</t>
  </si>
  <si>
    <t>2.절취</t>
  </si>
  <si>
    <t>㎥</t>
  </si>
  <si>
    <t>토사</t>
  </si>
  <si>
    <t>암</t>
  </si>
  <si>
    <t>덤프</t>
  </si>
  <si>
    <t>절토면</t>
  </si>
  <si>
    <t>성토면</t>
  </si>
  <si>
    <t xml:space="preserve">사토발생점 </t>
  </si>
  <si>
    <t>운반거리(b)</t>
  </si>
  <si>
    <t xml:space="preserve">   평균운반거리   :</t>
  </si>
  <si>
    <t>［∑(a×b)÷∑a］ =</t>
  </si>
  <si>
    <t>÷</t>
  </si>
  <si>
    <t>=</t>
  </si>
  <si>
    <t>지역</t>
    <phoneticPr fontId="63" type="noConversion"/>
  </si>
  <si>
    <t>재현기간</t>
    <phoneticPr fontId="63" type="noConversion"/>
  </si>
  <si>
    <t>강우량</t>
    <phoneticPr fontId="63" type="noConversion"/>
  </si>
  <si>
    <t>울진</t>
    <phoneticPr fontId="63" type="noConversion"/>
  </si>
  <si>
    <t>mm</t>
  </si>
  <si>
    <t>추풍령</t>
    <phoneticPr fontId="63" type="noConversion"/>
  </si>
  <si>
    <t>안동</t>
    <phoneticPr fontId="63" type="noConversion"/>
  </si>
  <si>
    <t>포항</t>
    <phoneticPr fontId="63" type="noConversion"/>
  </si>
  <si>
    <t>대구</t>
    <phoneticPr fontId="63" type="noConversion"/>
  </si>
  <si>
    <t>춘양</t>
    <phoneticPr fontId="63" type="noConversion"/>
  </si>
  <si>
    <t>영주</t>
    <phoneticPr fontId="63" type="noConversion"/>
  </si>
  <si>
    <t>문경</t>
    <phoneticPr fontId="63" type="noConversion"/>
  </si>
  <si>
    <t>영덕</t>
    <phoneticPr fontId="63" type="noConversion"/>
  </si>
  <si>
    <t>의성</t>
    <phoneticPr fontId="63" type="noConversion"/>
  </si>
  <si>
    <t>구미</t>
    <phoneticPr fontId="63" type="noConversion"/>
  </si>
  <si>
    <t>영천</t>
    <phoneticPr fontId="63" type="noConversion"/>
  </si>
  <si>
    <t>Φ40mm(무근)</t>
    <phoneticPr fontId="20" type="noConversion"/>
  </si>
  <si>
    <t>T=7cm</t>
    <phoneticPr fontId="20" type="noConversion"/>
  </si>
  <si>
    <t>측점</t>
    <phoneticPr fontId="5" type="noConversion"/>
  </si>
  <si>
    <t>떼</t>
    <phoneticPr fontId="20" type="noConversion"/>
  </si>
  <si>
    <t>지적</t>
    <phoneticPr fontId="20" type="noConversion"/>
  </si>
  <si>
    <t xml:space="preserve"> 편입면적</t>
    <phoneticPr fontId="20" type="noConversion"/>
  </si>
  <si>
    <t>토지이용구분</t>
    <phoneticPr fontId="5" type="noConversion"/>
  </si>
  <si>
    <t>소유자</t>
    <phoneticPr fontId="20" type="noConversion"/>
  </si>
  <si>
    <t>보전산지</t>
    <phoneticPr fontId="5" type="noConversion"/>
  </si>
  <si>
    <t>준보전
산  지</t>
    <phoneticPr fontId="5" type="noConversion"/>
  </si>
  <si>
    <t>성명</t>
    <phoneticPr fontId="20" type="noConversion"/>
  </si>
  <si>
    <t>주소</t>
    <phoneticPr fontId="20" type="noConversion"/>
  </si>
  <si>
    <t>공익용</t>
    <phoneticPr fontId="5" type="noConversion"/>
  </si>
  <si>
    <t>임업용</t>
    <phoneticPr fontId="5" type="noConversion"/>
  </si>
  <si>
    <t xml:space="preserve">  계</t>
    <phoneticPr fontId="20" type="noConversion"/>
  </si>
  <si>
    <t>○ 토적집계표</t>
    <phoneticPr fontId="20" type="noConversion"/>
  </si>
  <si>
    <t>1. 홍 수 량 계 산</t>
    <phoneticPr fontId="63" type="noConversion"/>
  </si>
  <si>
    <t>1-1. Rational Method공식</t>
    <phoneticPr fontId="63" type="noConversion"/>
  </si>
  <si>
    <t>­ 파형강관</t>
    <phoneticPr fontId="7" type="noConversion"/>
  </si>
  <si>
    <t>Qd : 홍수량 × 1.5</t>
    <phoneticPr fontId="63" type="noConversion"/>
  </si>
  <si>
    <t>홍수위</t>
    <phoneticPr fontId="60" type="noConversion"/>
  </si>
  <si>
    <t>E L:홍수위</t>
    <phoneticPr fontId="60" type="noConversion"/>
  </si>
  <si>
    <t xml:space="preserve">  1 . 총 홍 수 량</t>
    <phoneticPr fontId="7" type="noConversion"/>
  </si>
  <si>
    <t>㎥</t>
    <phoneticPr fontId="7" type="noConversion"/>
  </si>
  <si>
    <t>Q  : 홍수량 ㎥/sec</t>
    <phoneticPr fontId="63" type="noConversion"/>
  </si>
  <si>
    <t>1 : 2.0</t>
    <phoneticPr fontId="7" type="noConversion"/>
  </si>
  <si>
    <t xml:space="preserve">f  : 유출계수 </t>
    <phoneticPr fontId="63" type="noConversion"/>
  </si>
  <si>
    <t>1:0.3</t>
    <phoneticPr fontId="7" type="noConversion"/>
  </si>
  <si>
    <t xml:space="preserve">  2 . 유 출 량</t>
    <phoneticPr fontId="7" type="noConversion"/>
  </si>
  <si>
    <t>rt : 평균시간 강우량 mm/hr</t>
    <phoneticPr fontId="63" type="noConversion"/>
  </si>
  <si>
    <t>단  면 :  D  =</t>
    <phoneticPr fontId="7" type="noConversion"/>
  </si>
  <si>
    <t>A  : 유역면적 ㎢</t>
    <phoneticPr fontId="63" type="noConversion"/>
  </si>
  <si>
    <r>
      <t>단면적 :  A  =  π D</t>
    </r>
    <r>
      <rPr>
        <vertAlign val="superscript"/>
        <sz val="10"/>
        <rFont val="돋움체"/>
        <family val="3"/>
        <charset val="129"/>
      </rPr>
      <t>2</t>
    </r>
    <r>
      <rPr>
        <sz val="10"/>
        <rFont val="돋움체"/>
        <family val="3"/>
        <charset val="129"/>
      </rPr>
      <t>/4 × 240/360 + D/2 × sin60 × 2D × cos60</t>
    </r>
    <phoneticPr fontId="7" type="noConversion"/>
  </si>
  <si>
    <t>1-2. 홍수도달시간</t>
    <phoneticPr fontId="63" type="noConversion"/>
  </si>
  <si>
    <t>윤  변 :  p  =  π D × 240/360</t>
    <phoneticPr fontId="7" type="noConversion"/>
  </si>
  <si>
    <r>
      <t>P</t>
    </r>
    <r>
      <rPr>
        <vertAlign val="subscript"/>
        <sz val="10"/>
        <rFont val="돋움체"/>
        <family val="3"/>
        <charset val="129"/>
      </rPr>
      <t xml:space="preserve">1  </t>
    </r>
    <r>
      <rPr>
        <sz val="10"/>
        <rFont val="돋움체"/>
        <family val="3"/>
        <charset val="129"/>
      </rPr>
      <t>=</t>
    </r>
    <phoneticPr fontId="60" type="noConversion"/>
  </si>
  <si>
    <t>산지부 (Kerby 공식)</t>
    <phoneticPr fontId="7" type="noConversion"/>
  </si>
  <si>
    <t>S  =</t>
    <phoneticPr fontId="60" type="noConversion"/>
  </si>
  <si>
    <t>1 /33 =</t>
    <phoneticPr fontId="60" type="noConversion"/>
  </si>
  <si>
    <t>1 /150  =</t>
    <phoneticPr fontId="60" type="noConversion"/>
  </si>
  <si>
    <t>경  심 :  R  =  A / P  =  0.3018 D</t>
    <phoneticPr fontId="7" type="noConversion"/>
  </si>
  <si>
    <r>
      <t xml:space="preserve">T = </t>
    </r>
    <r>
      <rPr>
        <sz val="10"/>
        <rFont val="돋움체"/>
        <family val="3"/>
        <charset val="129"/>
      </rPr>
      <t>{2/3×3.28×L×(n/√s)}</t>
    </r>
    <r>
      <rPr>
        <sz val="10"/>
        <rFont val="돋움체"/>
        <family val="3"/>
        <charset val="129"/>
      </rPr>
      <t xml:space="preserve"> </t>
    </r>
    <r>
      <rPr>
        <vertAlign val="superscript"/>
        <sz val="10"/>
        <rFont val="돋움체"/>
        <family val="3"/>
        <charset val="129"/>
      </rPr>
      <t>0.467</t>
    </r>
    <phoneticPr fontId="7" type="noConversion"/>
  </si>
  <si>
    <t>=</t>
    <phoneticPr fontId="7" type="noConversion"/>
  </si>
  <si>
    <t>%</t>
    <phoneticPr fontId="7" type="noConversion"/>
  </si>
  <si>
    <r>
      <t>T</t>
    </r>
    <r>
      <rPr>
        <sz val="10"/>
        <rFont val="돋움체"/>
        <family val="3"/>
        <charset val="129"/>
      </rPr>
      <t xml:space="preserve"> : 홍수도달시간 (hr)</t>
    </r>
    <phoneticPr fontId="63" type="noConversion"/>
  </si>
  <si>
    <t xml:space="preserve">   n   =</t>
    <phoneticPr fontId="7" type="noConversion"/>
  </si>
  <si>
    <t>L : 산정에서 하천시점까지 거리 (m)</t>
    <phoneticPr fontId="7" type="noConversion"/>
  </si>
  <si>
    <t>1. 윤    변</t>
    <phoneticPr fontId="7" type="noConversion"/>
  </si>
  <si>
    <t>s : 지표면경사 (H/L)</t>
    <phoneticPr fontId="7" type="noConversion"/>
  </si>
  <si>
    <t>P  =</t>
    <phoneticPr fontId="60" type="noConversion"/>
  </si>
  <si>
    <t xml:space="preserve">―  유    속  : </t>
    <phoneticPr fontId="7" type="noConversion"/>
  </si>
  <si>
    <t>n : 지체계수(일반적인 산간유역 0.70)</t>
    <phoneticPr fontId="7" type="noConversion"/>
  </si>
  <si>
    <r>
      <t>m</t>
    </r>
    <r>
      <rPr>
        <sz val="10"/>
        <rFont val="돋움체"/>
        <family val="3"/>
        <charset val="129"/>
      </rPr>
      <t>/sec</t>
    </r>
    <phoneticPr fontId="7" type="noConversion"/>
  </si>
  <si>
    <t>H : 산정에서 하천시점까지 표고차(m)</t>
    <phoneticPr fontId="7" type="noConversion"/>
  </si>
  <si>
    <t>2. 단 면 적</t>
    <phoneticPr fontId="7" type="noConversion"/>
  </si>
  <si>
    <t>A  =</t>
    <phoneticPr fontId="60" type="noConversion"/>
  </si>
  <si>
    <t xml:space="preserve">―  유 출 량  : </t>
    <phoneticPr fontId="7" type="noConversion"/>
  </si>
  <si>
    <t>㎥/sec</t>
    <phoneticPr fontId="7" type="noConversion"/>
  </si>
  <si>
    <t>1-3. 강우강도rt의 결정</t>
    <phoneticPr fontId="63" type="noConversion"/>
  </si>
  <si>
    <r>
      <t>rt = (R</t>
    </r>
    <r>
      <rPr>
        <vertAlign val="subscript"/>
        <sz val="10"/>
        <rFont val="돋움체"/>
        <family val="3"/>
        <charset val="129"/>
      </rPr>
      <t>24</t>
    </r>
    <r>
      <rPr>
        <sz val="10"/>
        <rFont val="돋움체"/>
        <family val="3"/>
        <charset val="129"/>
      </rPr>
      <t xml:space="preserve">/24)·(24/T) </t>
    </r>
    <r>
      <rPr>
        <vertAlign val="superscript"/>
        <sz val="10"/>
        <rFont val="돋움체"/>
        <family val="3"/>
        <charset val="129"/>
      </rPr>
      <t>0.557</t>
    </r>
    <phoneticPr fontId="63" type="noConversion"/>
  </si>
  <si>
    <t>R  =</t>
    <phoneticPr fontId="60" type="noConversion"/>
  </si>
  <si>
    <r>
      <t>R</t>
    </r>
    <r>
      <rPr>
        <vertAlign val="subscript"/>
        <sz val="10"/>
        <rFont val="돋움체"/>
        <family val="3"/>
        <charset val="129"/>
      </rPr>
      <t>24</t>
    </r>
    <r>
      <rPr>
        <sz val="10"/>
        <rFont val="돋움체"/>
        <family val="3"/>
        <charset val="129"/>
      </rPr>
      <t xml:space="preserve"> :</t>
    </r>
    <phoneticPr fontId="63" type="noConversion"/>
  </si>
  <si>
    <t>mm/day</t>
    <phoneticPr fontId="63" type="noConversion"/>
  </si>
  <si>
    <t>지 역</t>
    <phoneticPr fontId="63" type="noConversion"/>
  </si>
  <si>
    <t>4. 유    속</t>
    <phoneticPr fontId="7" type="noConversion"/>
  </si>
  <si>
    <t xml:space="preserve">―  유 출 율  : </t>
    <phoneticPr fontId="7" type="noConversion"/>
  </si>
  <si>
    <t>V  =</t>
    <phoneticPr fontId="60" type="noConversion"/>
  </si>
  <si>
    <t>m/s</t>
    <phoneticPr fontId="7" type="noConversion"/>
  </si>
  <si>
    <t>(건설교통부 2003.12 전국주요지점의 확률강우량 부록편)</t>
    <phoneticPr fontId="63" type="noConversion"/>
  </si>
  <si>
    <t>하상경사:</t>
    <phoneticPr fontId="7" type="noConversion"/>
  </si>
  <si>
    <t>소계</t>
    <phoneticPr fontId="5" type="noConversion"/>
  </si>
  <si>
    <t>사  토  장
  (운반점)</t>
    <phoneticPr fontId="20" type="noConversion"/>
  </si>
  <si>
    <t>사토발생량</t>
    <phoneticPr fontId="5" type="noConversion"/>
  </si>
  <si>
    <t>운반토량</t>
    <phoneticPr fontId="20" type="noConversion"/>
  </si>
  <si>
    <t>자연상태 
환산량(a)</t>
    <phoneticPr fontId="5" type="noConversion"/>
  </si>
  <si>
    <t>a × b</t>
    <phoneticPr fontId="5" type="noConversion"/>
  </si>
  <si>
    <t>비고</t>
    <phoneticPr fontId="20" type="noConversion"/>
  </si>
  <si>
    <t>자갈</t>
    <phoneticPr fontId="20" type="noConversion"/>
  </si>
  <si>
    <t xml:space="preserve">측점 : </t>
    <phoneticPr fontId="5" type="noConversion"/>
  </si>
  <si>
    <t>m</t>
    <phoneticPr fontId="20" type="noConversion"/>
  </si>
  <si>
    <t>수량(kg)</t>
    <phoneticPr fontId="20" type="noConversion"/>
  </si>
  <si>
    <t>수량(m3)</t>
    <phoneticPr fontId="20" type="noConversion"/>
  </si>
  <si>
    <t>할증</t>
    <phoneticPr fontId="20" type="noConversion"/>
  </si>
  <si>
    <t>D16~D25 소계</t>
    <phoneticPr fontId="20" type="noConversion"/>
  </si>
  <si>
    <t>D16mm</t>
    <phoneticPr fontId="20" type="noConversion"/>
  </si>
  <si>
    <t>D19mm</t>
    <phoneticPr fontId="20" type="noConversion"/>
  </si>
  <si>
    <t>4.와이어메쉬</t>
    <phoneticPr fontId="20" type="noConversion"/>
  </si>
  <si>
    <t>40kg/대</t>
    <phoneticPr fontId="20" type="noConversion"/>
  </si>
  <si>
    <t>m2</t>
    <phoneticPr fontId="20" type="noConversion"/>
  </si>
  <si>
    <t>와이어
메쉬</t>
    <phoneticPr fontId="20" type="noConversion"/>
  </si>
  <si>
    <t>혼합
골재</t>
    <phoneticPr fontId="20" type="noConversion"/>
  </si>
  <si>
    <t>▷. 임야(토지)대장 첨부</t>
    <phoneticPr fontId="20" type="noConversion"/>
  </si>
  <si>
    <t>개소</t>
    <phoneticPr fontId="5" type="noConversion"/>
  </si>
  <si>
    <t>관공
(Φ800m/m)</t>
    <phoneticPr fontId="5" type="noConversion"/>
  </si>
  <si>
    <t>관매설</t>
    <phoneticPr fontId="5" type="noConversion"/>
  </si>
  <si>
    <t>측점</t>
    <phoneticPr fontId="7" type="noConversion"/>
  </si>
  <si>
    <t>B</t>
    <phoneticPr fontId="20" type="noConversion"/>
  </si>
  <si>
    <t>L</t>
    <phoneticPr fontId="20" type="noConversion"/>
  </si>
  <si>
    <t>A</t>
    <phoneticPr fontId="20" type="noConversion"/>
  </si>
  <si>
    <t>수축
줄눈</t>
    <phoneticPr fontId="20" type="noConversion"/>
  </si>
  <si>
    <t>Φ800m/m</t>
    <phoneticPr fontId="7" type="noConversion"/>
  </si>
  <si>
    <t>노견</t>
    <phoneticPr fontId="7" type="noConversion"/>
  </si>
  <si>
    <t>관매설</t>
    <phoneticPr fontId="7" type="noConversion"/>
  </si>
  <si>
    <t>개소</t>
    <phoneticPr fontId="20" type="noConversion"/>
  </si>
  <si>
    <t>m</t>
    <phoneticPr fontId="7" type="noConversion"/>
  </si>
  <si>
    <t>m</t>
    <phoneticPr fontId="20" type="noConversion"/>
  </si>
  <si>
    <t>m2</t>
    <phoneticPr fontId="20" type="noConversion"/>
  </si>
  <si>
    <t>25-24-15</t>
    <phoneticPr fontId="20" type="noConversion"/>
  </si>
  <si>
    <t>※종단(수평)규준틀 :</t>
    <phoneticPr fontId="5" type="noConversion"/>
  </si>
  <si>
    <t>※횡단(비탈)규준틀 :</t>
    <phoneticPr fontId="5" type="noConversion"/>
  </si>
  <si>
    <t>축  척 : 1/25,000</t>
    <phoneticPr fontId="20" type="noConversion"/>
  </si>
  <si>
    <t>계</t>
    <phoneticPr fontId="20" type="noConversion"/>
  </si>
  <si>
    <t>거리</t>
    <phoneticPr fontId="20" type="noConversion"/>
  </si>
  <si>
    <t>m</t>
    <phoneticPr fontId="20" type="noConversion"/>
  </si>
  <si>
    <t>㎡</t>
    <phoneticPr fontId="20" type="noConversion"/>
  </si>
  <si>
    <t>계</t>
    <phoneticPr fontId="5" type="noConversion"/>
  </si>
  <si>
    <t>단위</t>
    <phoneticPr fontId="5" type="noConversion"/>
  </si>
  <si>
    <t>수량</t>
    <phoneticPr fontId="5" type="noConversion"/>
  </si>
  <si>
    <t>비고</t>
    <phoneticPr fontId="5" type="noConversion"/>
  </si>
  <si>
    <t>절토면</t>
    <phoneticPr fontId="20" type="noConversion"/>
  </si>
  <si>
    <t>m2</t>
    <phoneticPr fontId="5" type="noConversion"/>
  </si>
  <si>
    <t>성토면</t>
    <phoneticPr fontId="20" type="noConversion"/>
  </si>
  <si>
    <t>3.측구터파기</t>
    <phoneticPr fontId="5" type="noConversion"/>
  </si>
  <si>
    <t>m</t>
    <phoneticPr fontId="5" type="noConversion"/>
  </si>
  <si>
    <t>㎡</t>
    <phoneticPr fontId="5" type="noConversion"/>
  </si>
  <si>
    <t>무대</t>
    <phoneticPr fontId="20" type="noConversion"/>
  </si>
  <si>
    <t>횡단</t>
    <phoneticPr fontId="20" type="noConversion"/>
  </si>
  <si>
    <t>m3</t>
    <phoneticPr fontId="5" type="noConversion"/>
  </si>
  <si>
    <t>종단</t>
    <phoneticPr fontId="20" type="noConversion"/>
  </si>
  <si>
    <t>도자</t>
    <phoneticPr fontId="20" type="noConversion"/>
  </si>
  <si>
    <t>토사</t>
    <phoneticPr fontId="20" type="noConversion"/>
  </si>
  <si>
    <t>암</t>
    <phoneticPr fontId="20" type="noConversion"/>
  </si>
  <si>
    <t>㎥</t>
    <phoneticPr fontId="20" type="noConversion"/>
  </si>
  <si>
    <t>ton</t>
    <phoneticPr fontId="5" type="noConversion"/>
  </si>
  <si>
    <t>벌목면적</t>
    <phoneticPr fontId="5" type="noConversion"/>
  </si>
  <si>
    <t xml:space="preserve">  축척 :  NONE</t>
    <phoneticPr fontId="20" type="noConversion"/>
  </si>
  <si>
    <t>기호</t>
    <phoneticPr fontId="61" type="noConversion"/>
  </si>
  <si>
    <t>측점</t>
    <phoneticPr fontId="61" type="noConversion"/>
  </si>
  <si>
    <t>배수관크기</t>
    <phoneticPr fontId="61" type="noConversion"/>
  </si>
  <si>
    <t>유역면적(ha)</t>
    <phoneticPr fontId="61" type="noConversion"/>
  </si>
  <si>
    <t>비고</t>
    <phoneticPr fontId="61" type="noConversion"/>
  </si>
  <si>
    <t>No.11+0</t>
    <phoneticPr fontId="61" type="noConversion"/>
  </si>
  <si>
    <t>800mm</t>
    <phoneticPr fontId="61" type="noConversion"/>
  </si>
  <si>
    <t>최소관설치기준</t>
    <phoneticPr fontId="61" type="noConversion"/>
  </si>
  <si>
    <t>No.32+17</t>
    <phoneticPr fontId="61" type="noConversion"/>
  </si>
  <si>
    <t>No.34+15</t>
    <phoneticPr fontId="61" type="noConversion"/>
  </si>
  <si>
    <t>No.45+0</t>
    <phoneticPr fontId="61" type="noConversion"/>
  </si>
  <si>
    <t>수리계산서첨부</t>
    <phoneticPr fontId="61" type="noConversion"/>
  </si>
  <si>
    <t>No.53+7</t>
    <phoneticPr fontId="61" type="noConversion"/>
  </si>
  <si>
    <t>계</t>
    <phoneticPr fontId="5" type="noConversion"/>
  </si>
  <si>
    <t>기계</t>
    <phoneticPr fontId="20" type="noConversion"/>
  </si>
  <si>
    <t>임</t>
    <phoneticPr fontId="5" type="noConversion"/>
  </si>
  <si>
    <t>Φ800</t>
    <phoneticPr fontId="20" type="noConversion"/>
  </si>
  <si>
    <t>현장중심</t>
    <phoneticPr fontId="100" type="noConversion"/>
  </si>
  <si>
    <t>○.사토운반 산출내역 본선</t>
    <phoneticPr fontId="20" type="noConversion"/>
  </si>
  <si>
    <t>위치</t>
    <phoneticPr fontId="5" type="noConversion"/>
  </si>
  <si>
    <t>기슭막이</t>
    <phoneticPr fontId="5" type="noConversion"/>
  </si>
  <si>
    <t>떼공</t>
    <phoneticPr fontId="5" type="noConversion"/>
  </si>
  <si>
    <t>TON</t>
    <phoneticPr fontId="20" type="noConversion"/>
  </si>
  <si>
    <t>7.떼</t>
    <phoneticPr fontId="20" type="noConversion"/>
  </si>
  <si>
    <t>돌붙임</t>
    <phoneticPr fontId="20" type="noConversion"/>
  </si>
  <si>
    <t>A형H=0.2</t>
    <phoneticPr fontId="5" type="noConversion"/>
  </si>
  <si>
    <t>#6, 100 ×100</t>
    <phoneticPr fontId="5" type="noConversion"/>
  </si>
  <si>
    <t>2. 단면검토</t>
    <phoneticPr fontId="63" type="noConversion"/>
  </si>
  <si>
    <t>평떼</t>
    <phoneticPr fontId="7" type="noConversion"/>
  </si>
  <si>
    <t>구조물</t>
    <phoneticPr fontId="5" type="noConversion"/>
  </si>
  <si>
    <t>L형측구</t>
    <phoneticPr fontId="5" type="noConversion"/>
  </si>
  <si>
    <t>포장난간</t>
    <phoneticPr fontId="5" type="noConversion"/>
  </si>
  <si>
    <t>국가지점번호판</t>
    <phoneticPr fontId="20" type="noConversion"/>
  </si>
  <si>
    <t>관보호공</t>
    <phoneticPr fontId="20" type="noConversion"/>
  </si>
  <si>
    <t>평떼</t>
    <phoneticPr fontId="5" type="noConversion"/>
  </si>
  <si>
    <t>혼합석부설</t>
    <phoneticPr fontId="20" type="noConversion"/>
  </si>
  <si>
    <t>m2</t>
    <phoneticPr fontId="7" type="noConversion"/>
  </si>
  <si>
    <t>계</t>
    <phoneticPr fontId="5" type="noConversion"/>
  </si>
  <si>
    <t>파형강관</t>
    <phoneticPr fontId="20" type="noConversion"/>
  </si>
  <si>
    <t>콘크리트포장</t>
    <phoneticPr fontId="20" type="noConversion"/>
  </si>
  <si>
    <t>◐ 피 복 공:</t>
    <phoneticPr fontId="20" type="noConversion"/>
  </si>
  <si>
    <t xml:space="preserve"> </t>
    <phoneticPr fontId="20" type="noConversion"/>
  </si>
  <si>
    <t>5.공사 기간 :</t>
    <phoneticPr fontId="20" type="noConversion"/>
  </si>
  <si>
    <t xml:space="preserve">착공 후 </t>
    <phoneticPr fontId="20" type="noConversion"/>
  </si>
  <si>
    <t>일간</t>
    <phoneticPr fontId="20" type="noConversion"/>
  </si>
  <si>
    <t xml:space="preserve">  </t>
    <phoneticPr fontId="20" type="noConversion"/>
  </si>
  <si>
    <t>콘크리트포장</t>
    <phoneticPr fontId="20" type="noConversion"/>
  </si>
  <si>
    <t>B=0.15</t>
    <phoneticPr fontId="20" type="noConversion"/>
  </si>
  <si>
    <t>임도준공표지석</t>
    <phoneticPr fontId="20" type="noConversion"/>
  </si>
  <si>
    <t>안전난간</t>
    <phoneticPr fontId="20" type="noConversion"/>
  </si>
  <si>
    <t>개</t>
    <phoneticPr fontId="20" type="noConversion"/>
  </si>
  <si>
    <t>H=0.25</t>
    <phoneticPr fontId="20" type="noConversion"/>
  </si>
  <si>
    <t>주식회사 산천이앤지 산림공학기술자 기술고급 노진덕 (인)</t>
    <phoneticPr fontId="5" type="noConversion"/>
  </si>
  <si>
    <t>C형H=0.7</t>
    <phoneticPr fontId="5" type="noConversion"/>
  </si>
  <si>
    <t>제근</t>
    <phoneticPr fontId="5" type="noConversion"/>
  </si>
  <si>
    <t>돌기슭막이</t>
    <phoneticPr fontId="5" type="noConversion"/>
  </si>
  <si>
    <t>H=1.5</t>
    <phoneticPr fontId="20" type="noConversion"/>
  </si>
  <si>
    <t>H=2.0</t>
    <phoneticPr fontId="20" type="noConversion"/>
  </si>
  <si>
    <t>찰붙임</t>
    <phoneticPr fontId="5" type="noConversion"/>
  </si>
  <si>
    <t>L3:35</t>
    <phoneticPr fontId="5" type="noConversion"/>
  </si>
  <si>
    <t>막자갈</t>
    <phoneticPr fontId="20" type="noConversion"/>
  </si>
  <si>
    <t>L3=45cm</t>
    <phoneticPr fontId="5" type="noConversion"/>
  </si>
  <si>
    <t>적용</t>
    <phoneticPr fontId="5" type="noConversion"/>
  </si>
  <si>
    <t>25-24-80</t>
    <phoneticPr fontId="5" type="noConversion"/>
  </si>
  <si>
    <t>25-21-80</t>
    <phoneticPr fontId="5" type="noConversion"/>
  </si>
  <si>
    <t>25-18-80</t>
    <phoneticPr fontId="5" type="noConversion"/>
  </si>
  <si>
    <t>25-21-80</t>
    <phoneticPr fontId="20" type="noConversion"/>
  </si>
  <si>
    <t>25-18-80</t>
    <phoneticPr fontId="20" type="noConversion"/>
  </si>
  <si>
    <t xml:space="preserve">  - 구조물 수량 및 재료 산출서</t>
    <phoneticPr fontId="7" type="noConversion"/>
  </si>
  <si>
    <t xml:space="preserve">  - 토적 집계표</t>
    <phoneticPr fontId="7" type="noConversion"/>
  </si>
  <si>
    <t xml:space="preserve">  - 운반거리 이정표</t>
    <phoneticPr fontId="7" type="noConversion"/>
  </si>
  <si>
    <t>(단, 천재지변 및 시행청이 인정하는 특별한 사유가 발생하여 공사기간을 연기하고자 할 때에는 발주청장에게 연기원을 제출하여 승인을 득하여야 한다.)</t>
    <phoneticPr fontId="7" type="noConversion"/>
  </si>
  <si>
    <t>공          종</t>
    <phoneticPr fontId="7" type="noConversion"/>
  </si>
  <si>
    <t>착      공      일      로      부      터</t>
    <phoneticPr fontId="7" type="noConversion"/>
  </si>
  <si>
    <t>비 고</t>
    <phoneticPr fontId="7" type="noConversion"/>
  </si>
  <si>
    <t>60일</t>
  </si>
  <si>
    <t>90일</t>
  </si>
  <si>
    <t>토     공</t>
    <phoneticPr fontId="7" type="noConversion"/>
  </si>
  <si>
    <t>구조물공</t>
    <phoneticPr fontId="7" type="noConversion"/>
  </si>
  <si>
    <t>사면피복공</t>
    <phoneticPr fontId="7" type="noConversion"/>
  </si>
  <si>
    <t>부대공</t>
    <phoneticPr fontId="7" type="noConversion"/>
  </si>
  <si>
    <t>뒷정리</t>
    <phoneticPr fontId="7" type="noConversion"/>
  </si>
  <si>
    <t>준 비 공</t>
    <phoneticPr fontId="7" type="noConversion"/>
  </si>
  <si>
    <t>공 사 기 간 산 출 집 계</t>
    <phoneticPr fontId="106" type="noConversion"/>
  </si>
  <si>
    <t>구    분</t>
    <phoneticPr fontId="106" type="noConversion"/>
  </si>
  <si>
    <t>비   고</t>
    <phoneticPr fontId="106" type="noConversion"/>
  </si>
  <si>
    <t>달력일수</t>
    <phoneticPr fontId="106" type="noConversion"/>
  </si>
  <si>
    <t>비작업일수
A + B - C</t>
    <phoneticPr fontId="106" type="noConversion"/>
  </si>
  <si>
    <t>기후여건(A)</t>
    <phoneticPr fontId="106" type="noConversion"/>
  </si>
  <si>
    <t>법정공휴일(B)</t>
    <phoneticPr fontId="106" type="noConversion"/>
  </si>
  <si>
    <t>중복일수(C)</t>
    <phoneticPr fontId="106" type="noConversion"/>
  </si>
  <si>
    <t>기후여건 * 법정공휴일 / 달력일수</t>
    <phoneticPr fontId="106" type="noConversion"/>
  </si>
  <si>
    <t>소계</t>
    <phoneticPr fontId="106" type="noConversion"/>
  </si>
  <si>
    <t>월별작업가능일수</t>
    <phoneticPr fontId="106" type="noConversion"/>
  </si>
  <si>
    <t>달력일수 - 비작업일수</t>
    <phoneticPr fontId="106" type="noConversion"/>
  </si>
  <si>
    <t>공사기간</t>
    <phoneticPr fontId="106" type="noConversion"/>
  </si>
  <si>
    <t>1]준비기간</t>
    <phoneticPr fontId="106" type="noConversion"/>
  </si>
  <si>
    <t>2]작업일수</t>
    <phoneticPr fontId="106" type="noConversion"/>
  </si>
  <si>
    <t>3]정리기간</t>
    <phoneticPr fontId="106" type="noConversion"/>
  </si>
  <si>
    <t>작업일수
(준비,정리기간포함)</t>
    <phoneticPr fontId="106" type="noConversion"/>
  </si>
  <si>
    <t>비작업일수</t>
    <phoneticPr fontId="106" type="noConversion"/>
  </si>
  <si>
    <t>※ 공사기간 = 준비기간 + 작업일수 + 비작업일수 + 정리기간</t>
    <phoneticPr fontId="106" type="noConversion"/>
  </si>
  <si>
    <t>상수도
(80억원이하)</t>
    <phoneticPr fontId="106" type="noConversion"/>
  </si>
  <si>
    <t>Y=-1175.174+119.731·S–0.273·D +222.426·ln(C)</t>
    <phoneticPr fontId="106" type="noConversion"/>
  </si>
  <si>
    <t>공사비  C</t>
    <phoneticPr fontId="106" type="noConversion"/>
  </si>
  <si>
    <t>백만원</t>
    <phoneticPr fontId="106" type="noConversion"/>
  </si>
  <si>
    <t>관경  D</t>
    <phoneticPr fontId="106" type="noConversion"/>
  </si>
  <si>
    <t>mm</t>
    <phoneticPr fontId="106" type="noConversion"/>
  </si>
  <si>
    <t>양수장,배수장,가압장 S</t>
    <phoneticPr fontId="106" type="noConversion"/>
  </si>
  <si>
    <t>개</t>
    <phoneticPr fontId="106" type="noConversion"/>
  </si>
  <si>
    <t>=</t>
    <phoneticPr fontId="106" type="noConversion"/>
  </si>
  <si>
    <t>+</t>
    <phoneticPr fontId="106" type="noConversion"/>
  </si>
  <si>
    <t>(</t>
    <phoneticPr fontId="106" type="noConversion"/>
  </si>
  <si>
    <t>x</t>
    <phoneticPr fontId="106" type="noConversion"/>
  </si>
  <si>
    <t>)</t>
    <phoneticPr fontId="106" type="noConversion"/>
  </si>
  <si>
    <t>-</t>
    <phoneticPr fontId="106" type="noConversion"/>
  </si>
  <si>
    <t>공    사    기    간    산    출</t>
    <phoneticPr fontId="106" type="noConversion"/>
  </si>
  <si>
    <t>일작업량</t>
    <phoneticPr fontId="106" type="noConversion"/>
  </si>
  <si>
    <t>시공량</t>
    <phoneticPr fontId="106" type="noConversion"/>
  </si>
  <si>
    <t>작업일수</t>
    <phoneticPr fontId="106" type="noConversion"/>
  </si>
  <si>
    <t>1. 준비기간</t>
    <phoneticPr fontId="106" type="noConversion"/>
  </si>
  <si>
    <t>1] 각종서류및착수준비</t>
    <phoneticPr fontId="106" type="noConversion"/>
  </si>
  <si>
    <t>2] 각공종별준비기간</t>
    <phoneticPr fontId="106" type="noConversion"/>
  </si>
  <si>
    <t>2. 공종별작업일수</t>
    <phoneticPr fontId="106" type="noConversion"/>
  </si>
  <si>
    <t>1] 토공</t>
    <phoneticPr fontId="106" type="noConversion"/>
  </si>
  <si>
    <t>토사절취</t>
    <phoneticPr fontId="106" type="noConversion"/>
  </si>
  <si>
    <t>기타</t>
    <phoneticPr fontId="106" type="noConversion"/>
  </si>
  <si>
    <t>기타공종및 현장여건감안</t>
    <phoneticPr fontId="106" type="noConversion"/>
  </si>
  <si>
    <t>2] 구조물공</t>
    <phoneticPr fontId="106" type="noConversion"/>
  </si>
  <si>
    <t>콘크리트포장</t>
    <phoneticPr fontId="106" type="noConversion"/>
  </si>
  <si>
    <t>혼합석부설</t>
    <phoneticPr fontId="106" type="noConversion"/>
  </si>
  <si>
    <t>3] 사면피복공</t>
    <phoneticPr fontId="106" type="noConversion"/>
  </si>
  <si>
    <t>7급선떼붙이기</t>
    <phoneticPr fontId="106" type="noConversion"/>
  </si>
  <si>
    <t>평떼붙임</t>
    <phoneticPr fontId="106" type="noConversion"/>
  </si>
  <si>
    <t>4] 부대공</t>
    <phoneticPr fontId="106" type="noConversion"/>
  </si>
  <si>
    <t>운반 및 부대시설공</t>
    <phoneticPr fontId="106" type="noConversion"/>
  </si>
  <si>
    <t>5] 소계</t>
    <phoneticPr fontId="106" type="noConversion"/>
  </si>
  <si>
    <t>3. 정리기간</t>
    <phoneticPr fontId="106" type="noConversion"/>
  </si>
  <si>
    <t>1개월범위내계상(일반사항)</t>
    <phoneticPr fontId="106" type="noConversion"/>
  </si>
  <si>
    <t>총작업일수</t>
    <phoneticPr fontId="106" type="noConversion"/>
  </si>
  <si>
    <t>측구터파기(토사)</t>
    <phoneticPr fontId="106" type="noConversion"/>
  </si>
  <si>
    <t>사토처리</t>
    <phoneticPr fontId="106" type="noConversion"/>
  </si>
  <si>
    <t>도쟈운반(토사)</t>
    <phoneticPr fontId="106" type="noConversion"/>
  </si>
  <si>
    <t>도쟈운반(암)</t>
    <phoneticPr fontId="106" type="noConversion"/>
  </si>
  <si>
    <t>덤프운반(토사)</t>
    <phoneticPr fontId="106" type="noConversion"/>
  </si>
  <si>
    <t>덤프운반(암)</t>
    <phoneticPr fontId="106" type="noConversion"/>
  </si>
  <si>
    <t>사면다짐</t>
    <phoneticPr fontId="106" type="noConversion"/>
  </si>
  <si>
    <t>4.층따기</t>
    <phoneticPr fontId="5" type="noConversion"/>
  </si>
  <si>
    <t>5.성토</t>
    <phoneticPr fontId="5" type="noConversion"/>
  </si>
  <si>
    <t>6.노면정리</t>
    <phoneticPr fontId="5" type="noConversion"/>
  </si>
  <si>
    <t>본 선</t>
    <phoneticPr fontId="20" type="noConversion"/>
  </si>
  <si>
    <t>공종</t>
    <phoneticPr fontId="5" type="noConversion"/>
  </si>
  <si>
    <t>터파기</t>
    <phoneticPr fontId="106" type="noConversion"/>
  </si>
  <si>
    <t>되메우기</t>
    <phoneticPr fontId="7" type="noConversion"/>
  </si>
  <si>
    <t>토사</t>
    <phoneticPr fontId="106" type="noConversion"/>
  </si>
  <si>
    <t>암</t>
    <phoneticPr fontId="106" type="noConversion"/>
  </si>
  <si>
    <t>단위토량</t>
    <phoneticPr fontId="106" type="noConversion"/>
  </si>
  <si>
    <t>토적</t>
    <phoneticPr fontId="106" type="noConversion"/>
  </si>
  <si>
    <t>계</t>
    <phoneticPr fontId="106" type="noConversion"/>
  </si>
  <si>
    <t>구조물토공 계산표</t>
    <phoneticPr fontId="106" type="noConversion"/>
  </si>
  <si>
    <t>잔 토</t>
    <phoneticPr fontId="7" type="noConversion"/>
  </si>
  <si>
    <t>확폭</t>
    <phoneticPr fontId="20" type="noConversion"/>
  </si>
  <si>
    <t>500*1000</t>
    <phoneticPr fontId="5" type="noConversion"/>
  </si>
  <si>
    <t>250*200*400</t>
    <phoneticPr fontId="5" type="noConversion"/>
  </si>
  <si>
    <t>모래</t>
    <phoneticPr fontId="5" type="noConversion"/>
  </si>
  <si>
    <t>반중력식옹벽</t>
    <phoneticPr fontId="5" type="noConversion"/>
  </si>
  <si>
    <t>H=1.6</t>
    <phoneticPr fontId="20" type="noConversion"/>
  </si>
  <si>
    <t>호안블럭</t>
    <phoneticPr fontId="20" type="noConversion"/>
  </si>
  <si>
    <t>L3=35cm</t>
    <phoneticPr fontId="5" type="noConversion"/>
  </si>
  <si>
    <t>수로관</t>
    <phoneticPr fontId="5" type="noConversion"/>
  </si>
  <si>
    <t>400C</t>
    <phoneticPr fontId="5" type="noConversion"/>
  </si>
  <si>
    <t>EA</t>
    <phoneticPr fontId="5" type="noConversion"/>
  </si>
  <si>
    <t>본</t>
    <phoneticPr fontId="5" type="noConversion"/>
  </si>
  <si>
    <t>구조물터파기(토사)</t>
    <phoneticPr fontId="106" type="noConversion"/>
  </si>
  <si>
    <t>구조물되메우기</t>
    <phoneticPr fontId="106" type="noConversion"/>
  </si>
  <si>
    <t>10일</t>
    <phoneticPr fontId="7" type="noConversion"/>
  </si>
  <si>
    <t>20일</t>
    <phoneticPr fontId="7" type="noConversion"/>
  </si>
  <si>
    <t>30일</t>
  </si>
  <si>
    <t>40일</t>
  </si>
  <si>
    <t>50일</t>
  </si>
  <si>
    <t>70일</t>
  </si>
  <si>
    <t>80일</t>
  </si>
  <si>
    <t>160일</t>
  </si>
  <si>
    <t xml:space="preserve">  - 공사원가계산서</t>
    <phoneticPr fontId="7" type="noConversion"/>
  </si>
  <si>
    <t xml:space="preserve">  - 총괄설계내역서</t>
    <phoneticPr fontId="7" type="noConversion"/>
  </si>
  <si>
    <t xml:space="preserve">  - 설계내역서</t>
    <phoneticPr fontId="7" type="noConversion"/>
  </si>
  <si>
    <t xml:space="preserve">  - 중기사용료</t>
    <phoneticPr fontId="7" type="noConversion"/>
  </si>
  <si>
    <t xml:space="preserve">  - 노무비 목록표</t>
    <phoneticPr fontId="7" type="noConversion"/>
  </si>
  <si>
    <t xml:space="preserve">  - 재료비 단가 목록표</t>
    <phoneticPr fontId="7" type="noConversion"/>
  </si>
  <si>
    <t xml:space="preserve">  - 경비 목록표</t>
    <phoneticPr fontId="7" type="noConversion"/>
  </si>
  <si>
    <t xml:space="preserve">  - 자재단가 대비표</t>
    <phoneticPr fontId="7" type="noConversion"/>
  </si>
  <si>
    <t xml:space="preserve">  - 설계비 명세서(견적서 등)</t>
    <phoneticPr fontId="7" type="noConversion"/>
  </si>
  <si>
    <t xml:space="preserve">  - 공작물구조도</t>
    <phoneticPr fontId="7" type="noConversion"/>
  </si>
  <si>
    <t>관 공</t>
    <phoneticPr fontId="5" type="noConversion"/>
  </si>
  <si>
    <t>방지턱 개거</t>
    <phoneticPr fontId="5" type="noConversion"/>
  </si>
  <si>
    <t>3W 460*4330</t>
    <phoneticPr fontId="5" type="noConversion"/>
  </si>
  <si>
    <t>물넘이 포장</t>
    <phoneticPr fontId="5" type="noConversion"/>
  </si>
  <si>
    <t>H=1.0</t>
    <phoneticPr fontId="5" type="noConversion"/>
  </si>
  <si>
    <t>H=1.5</t>
    <phoneticPr fontId="5" type="noConversion"/>
  </si>
  <si>
    <t>규격</t>
    <phoneticPr fontId="5" type="noConversion"/>
  </si>
  <si>
    <t>수로관 개거</t>
    <phoneticPr fontId="5" type="noConversion"/>
  </si>
  <si>
    <t>스틸그레이팅</t>
    <phoneticPr fontId="5" type="noConversion"/>
  </si>
  <si>
    <t>레일형 개거</t>
    <phoneticPr fontId="20" type="noConversion"/>
  </si>
  <si>
    <t>확 폭  면 적  계 산</t>
    <phoneticPr fontId="7" type="noConversion"/>
  </si>
  <si>
    <t>B</t>
    <phoneticPr fontId="5" type="noConversion"/>
  </si>
  <si>
    <t>L2</t>
    <phoneticPr fontId="5" type="noConversion"/>
  </si>
  <si>
    <t>C</t>
    <phoneticPr fontId="5" type="noConversion"/>
  </si>
  <si>
    <t>W</t>
    <phoneticPr fontId="7" type="noConversion"/>
  </si>
  <si>
    <t>A</t>
    <phoneticPr fontId="5" type="noConversion"/>
  </si>
  <si>
    <t>L1</t>
    <phoneticPr fontId="5" type="noConversion"/>
  </si>
  <si>
    <t>D</t>
    <phoneticPr fontId="5" type="noConversion"/>
  </si>
  <si>
    <t>산  식 : A = { (( L1 + L2 ) × 1/2 ) × W }</t>
    <phoneticPr fontId="7" type="noConversion"/>
  </si>
  <si>
    <t>확폭 구간 포장 물량 분석표</t>
    <phoneticPr fontId="7" type="noConversion"/>
  </si>
  <si>
    <t>A  =  ｛(( L1 + L2 ) × 1/2 ) × W ｝</t>
    <phoneticPr fontId="7" type="noConversion"/>
  </si>
  <si>
    <t>IP.NO</t>
    <phoneticPr fontId="7" type="noConversion"/>
  </si>
  <si>
    <t>R</t>
    <phoneticPr fontId="63" type="noConversion"/>
  </si>
  <si>
    <t>측         점</t>
    <phoneticPr fontId="7" type="noConversion"/>
  </si>
  <si>
    <t>L1</t>
    <phoneticPr fontId="7" type="noConversion"/>
  </si>
  <si>
    <t>L2</t>
    <phoneticPr fontId="7" type="noConversion"/>
  </si>
  <si>
    <t>A</t>
    <phoneticPr fontId="7" type="noConversion"/>
  </si>
  <si>
    <t>B</t>
    <phoneticPr fontId="7" type="noConversion"/>
  </si>
  <si>
    <t>C</t>
    <phoneticPr fontId="7" type="noConversion"/>
  </si>
  <si>
    <t>D</t>
    <phoneticPr fontId="7" type="noConversion"/>
  </si>
  <si>
    <t>+</t>
    <phoneticPr fontId="5" type="noConversion"/>
  </si>
  <si>
    <t>계</t>
    <phoneticPr fontId="7" type="noConversion"/>
  </si>
  <si>
    <t>콘크리트 면적</t>
    <phoneticPr fontId="7" type="noConversion"/>
  </si>
  <si>
    <t>관보호공(집수정)</t>
    <phoneticPr fontId="106" type="noConversion"/>
  </si>
  <si>
    <t>대피소</t>
    <phoneticPr fontId="5" type="noConversion"/>
  </si>
  <si>
    <t>혼합석 면적</t>
    <phoneticPr fontId="7" type="noConversion"/>
  </si>
  <si>
    <t>커플링밴드,Φ800mm</t>
    <phoneticPr fontId="20" type="noConversion"/>
  </si>
  <si>
    <t>운 반 거 리 이 정 표</t>
    <phoneticPr fontId="5" type="noConversion"/>
  </si>
  <si>
    <t>위 치 :</t>
    <phoneticPr fontId="100" type="noConversion"/>
  </si>
  <si>
    <t>중기, 기계</t>
    <phoneticPr fontId="100" type="noConversion"/>
  </si>
  <si>
    <t>→</t>
    <phoneticPr fontId="100" type="noConversion"/>
  </si>
  <si>
    <t>현장입구</t>
    <phoneticPr fontId="100" type="noConversion"/>
  </si>
  <si>
    <t>총거리 =</t>
    <phoneticPr fontId="100" type="noConversion"/>
  </si>
  <si>
    <t>철근, 시멘트</t>
    <phoneticPr fontId="100" type="noConversion"/>
  </si>
  <si>
    <t>모래</t>
    <phoneticPr fontId="100" type="noConversion"/>
  </si>
  <si>
    <t>자갈</t>
    <phoneticPr fontId="100" type="noConversion"/>
  </si>
  <si>
    <t>막자갈</t>
    <phoneticPr fontId="100" type="noConversion"/>
  </si>
  <si>
    <t>혼합석</t>
    <phoneticPr fontId="100" type="noConversion"/>
  </si>
  <si>
    <t>돌</t>
    <phoneticPr fontId="100" type="noConversion"/>
  </si>
  <si>
    <t>운반거리 및 단가 비교표</t>
    <phoneticPr fontId="100" type="noConversion"/>
  </si>
  <si>
    <t>품명</t>
    <phoneticPr fontId="5" type="noConversion"/>
  </si>
  <si>
    <t>상호(법인명) 및 위치</t>
    <phoneticPr fontId="5" type="noConversion"/>
  </si>
  <si>
    <t>거리(km)</t>
    <phoneticPr fontId="5" type="noConversion"/>
  </si>
  <si>
    <t>단가(원)</t>
    <phoneticPr fontId="5" type="noConversion"/>
  </si>
  <si>
    <t>운반비(원)</t>
    <phoneticPr fontId="5" type="noConversion"/>
  </si>
  <si>
    <t>합계(원)</t>
    <phoneticPr fontId="5" type="noConversion"/>
  </si>
  <si>
    <t>안동-청송골재</t>
    <phoneticPr fontId="100" type="noConversion"/>
  </si>
  <si>
    <t>적용</t>
    <phoneticPr fontId="100" type="noConversion"/>
  </si>
  <si>
    <t>안동-프라임개발</t>
    <phoneticPr fontId="100" type="noConversion"/>
  </si>
  <si>
    <t>영주-부영산업개발</t>
    <phoneticPr fontId="100" type="noConversion"/>
  </si>
  <si>
    <t>안동-대원골재산업</t>
    <phoneticPr fontId="100" type="noConversion"/>
  </si>
  <si>
    <t>영주시-물가자료</t>
    <phoneticPr fontId="100" type="noConversion"/>
  </si>
  <si>
    <t>영주-삼일산업</t>
    <phoneticPr fontId="100" type="noConversion"/>
  </si>
  <si>
    <t>ea</t>
    <phoneticPr fontId="5" type="noConversion"/>
  </si>
  <si>
    <t>커플링</t>
    <phoneticPr fontId="5" type="noConversion"/>
  </si>
  <si>
    <t>H=2.0</t>
    <phoneticPr fontId="5" type="noConversion"/>
  </si>
  <si>
    <t>관공(Φ1000m/m)</t>
    <phoneticPr fontId="5" type="noConversion"/>
  </si>
  <si>
    <t>관부설(Φ1000m/m)</t>
    <phoneticPr fontId="20" type="noConversion"/>
  </si>
  <si>
    <t>100일</t>
  </si>
  <si>
    <t>110일</t>
  </si>
  <si>
    <t>120일</t>
  </si>
  <si>
    <t>130일</t>
  </si>
  <si>
    <t>140일</t>
  </si>
  <si>
    <t>150일</t>
  </si>
  <si>
    <t>토사개거</t>
    <phoneticPr fontId="5" type="noConversion"/>
  </si>
  <si>
    <t>남</t>
    <phoneticPr fontId="7" type="noConversion"/>
  </si>
  <si>
    <t>방</t>
    <phoneticPr fontId="5" type="noConversion"/>
  </si>
  <si>
    <t>청</t>
    <phoneticPr fontId="5" type="noConversion"/>
  </si>
  <si>
    <t xml:space="preserve">      남 부 지 방 산 림 청</t>
    <phoneticPr fontId="7" type="noConversion"/>
  </si>
  <si>
    <t>남 부 지 방 산 림 청</t>
    <phoneticPr fontId="20" type="noConversion"/>
  </si>
  <si>
    <t xml:space="preserve"> 1. 공사설명서</t>
    <phoneticPr fontId="7" type="noConversion"/>
  </si>
  <si>
    <t xml:space="preserve">  - 위치도</t>
    <phoneticPr fontId="7" type="noConversion"/>
  </si>
  <si>
    <t xml:space="preserve">  - 공사설명서</t>
    <phoneticPr fontId="7" type="noConversion"/>
  </si>
  <si>
    <t xml:space="preserve"> 2. 시방서(일반,특별,전문)</t>
    <phoneticPr fontId="7" type="noConversion"/>
  </si>
  <si>
    <t xml:space="preserve"> 3. 예정 공정표</t>
    <phoneticPr fontId="7" type="noConversion"/>
  </si>
  <si>
    <t xml:space="preserve"> 4. 편입부지조서</t>
    <phoneticPr fontId="7" type="noConversion"/>
  </si>
  <si>
    <t xml:space="preserve"> 5. 설계내역서</t>
    <phoneticPr fontId="7" type="noConversion"/>
  </si>
  <si>
    <t xml:space="preserve"> 6. 일위대가표</t>
    <phoneticPr fontId="7" type="noConversion"/>
  </si>
  <si>
    <t xml:space="preserve"> 7. 단가산출서</t>
    <phoneticPr fontId="7" type="noConversion"/>
  </si>
  <si>
    <t xml:space="preserve"> 8. 경비산출조서</t>
    <phoneticPr fontId="7" type="noConversion"/>
  </si>
  <si>
    <t xml:space="preserve">  - 수리계산서</t>
    <phoneticPr fontId="7" type="noConversion"/>
  </si>
  <si>
    <t xml:space="preserve"> 9. 수량 산출조서</t>
    <phoneticPr fontId="7" type="noConversion"/>
  </si>
  <si>
    <t>2.공 사 목 적 :</t>
    <phoneticPr fontId="20" type="noConversion"/>
  </si>
  <si>
    <t>3.위      치 :</t>
    <phoneticPr fontId="20" type="noConversion"/>
  </si>
  <si>
    <t>4.공 사 개 요 :</t>
    <phoneticPr fontId="20" type="noConversion"/>
  </si>
  <si>
    <t>(세부내역 : 설계내역서 참고)</t>
    <phoneticPr fontId="20" type="noConversion"/>
  </si>
  <si>
    <t>풍천 신성 :</t>
    <phoneticPr fontId="20" type="noConversion"/>
  </si>
  <si>
    <t>길안 배방 :</t>
    <phoneticPr fontId="20" type="noConversion"/>
  </si>
  <si>
    <t>벌목 및 잡관목제거</t>
    <phoneticPr fontId="20" type="noConversion"/>
  </si>
  <si>
    <t>유용성토(도자운반)</t>
    <phoneticPr fontId="20" type="noConversion"/>
  </si>
  <si>
    <t>유용성토(덤프운반)</t>
    <phoneticPr fontId="20" type="noConversion"/>
  </si>
  <si>
    <t>관부설(Φ600m/m)</t>
    <phoneticPr fontId="20" type="noConversion"/>
  </si>
  <si>
    <t>암거(BOX)</t>
    <phoneticPr fontId="20" type="noConversion"/>
  </si>
  <si>
    <t>골막이</t>
    <phoneticPr fontId="20" type="noConversion"/>
  </si>
  <si>
    <t>난간</t>
    <phoneticPr fontId="20" type="noConversion"/>
  </si>
  <si>
    <t>전석쌓기</t>
    <phoneticPr fontId="20" type="noConversion"/>
  </si>
  <si>
    <t>콘크리트수로</t>
    <phoneticPr fontId="20" type="noConversion"/>
  </si>
  <si>
    <t>돌수로</t>
    <phoneticPr fontId="20" type="noConversion"/>
  </si>
  <si>
    <t>옹벽</t>
    <phoneticPr fontId="20" type="noConversion"/>
  </si>
  <si>
    <t>7급줄떼</t>
    <phoneticPr fontId="20" type="noConversion"/>
  </si>
  <si>
    <t>씨뿌리기</t>
    <phoneticPr fontId="20" type="noConversion"/>
  </si>
  <si>
    <t>떼 붙임</t>
    <phoneticPr fontId="20" type="noConversion"/>
  </si>
  <si>
    <t>떼흙막이</t>
    <phoneticPr fontId="20" type="noConversion"/>
  </si>
  <si>
    <t>떼수로</t>
    <phoneticPr fontId="20" type="noConversion"/>
  </si>
  <si>
    <t>식재</t>
    <phoneticPr fontId="20" type="noConversion"/>
  </si>
  <si>
    <t>본</t>
    <phoneticPr fontId="20" type="noConversion"/>
  </si>
  <si>
    <t>국(산림청)</t>
    <phoneticPr fontId="5" type="noConversion"/>
  </si>
  <si>
    <t>배수관 위치 조서</t>
    <phoneticPr fontId="5" type="noConversion"/>
  </si>
  <si>
    <t>번 호</t>
    <phoneticPr fontId="5" type="noConversion"/>
  </si>
  <si>
    <t>측   점</t>
    <phoneticPr fontId="5" type="noConversion"/>
  </si>
  <si>
    <t>관   경</t>
    <phoneticPr fontId="5" type="noConversion"/>
  </si>
  <si>
    <t>유역면적(ha)</t>
    <phoneticPr fontId="20" type="noConversion"/>
  </si>
  <si>
    <t>최소관적용</t>
    <phoneticPr fontId="5" type="noConversion"/>
  </si>
  <si>
    <t>채집석 공제</t>
    <phoneticPr fontId="5" type="noConversion"/>
  </si>
  <si>
    <t>1.부지편입</t>
    <phoneticPr fontId="20" type="noConversion"/>
  </si>
  <si>
    <t>돌집수정ㄷ형</t>
    <phoneticPr fontId="20" type="noConversion"/>
  </si>
  <si>
    <t>돌집수정ㄴ형</t>
    <phoneticPr fontId="20" type="noConversion"/>
  </si>
  <si>
    <t>전구간</t>
    <phoneticPr fontId="5" type="noConversion"/>
  </si>
  <si>
    <t>씨뿌리기</t>
    <phoneticPr fontId="5" type="noConversion"/>
  </si>
  <si>
    <t>노견떼</t>
    <phoneticPr fontId="5" type="noConversion"/>
  </si>
  <si>
    <t>노견씨뿌리기</t>
    <phoneticPr fontId="5" type="noConversion"/>
  </si>
  <si>
    <t>1hr/9,000m</t>
    <phoneticPr fontId="5" type="noConversion"/>
  </si>
  <si>
    <t>7급</t>
    <phoneticPr fontId="5" type="noConversion"/>
  </si>
  <si>
    <t>절토부</t>
    <phoneticPr fontId="5" type="noConversion"/>
  </si>
  <si>
    <t>성토부</t>
    <phoneticPr fontId="5" type="noConversion"/>
  </si>
  <si>
    <t>콘크리트깨기</t>
    <phoneticPr fontId="5" type="noConversion"/>
  </si>
  <si>
    <t>ton</t>
    <phoneticPr fontId="7" type="noConversion"/>
  </si>
  <si>
    <t>m3</t>
    <phoneticPr fontId="7" type="noConversion"/>
  </si>
  <si>
    <t>무근30cm미만</t>
    <phoneticPr fontId="20" type="noConversion"/>
  </si>
  <si>
    <t>취수정</t>
    <phoneticPr fontId="20" type="noConversion"/>
  </si>
  <si>
    <t>고임돌</t>
    <phoneticPr fontId="20" type="noConversion"/>
  </si>
  <si>
    <t>수리계산</t>
  </si>
  <si>
    <t>7.제근</t>
    <phoneticPr fontId="5" type="noConversion"/>
  </si>
  <si>
    <t>8
.
유
용
토
운
반</t>
    <phoneticPr fontId="20" type="noConversion"/>
  </si>
  <si>
    <t>9.보호공</t>
    <phoneticPr fontId="5" type="noConversion"/>
  </si>
  <si>
    <t>10.사토</t>
    <phoneticPr fontId="20" type="noConversion"/>
  </si>
  <si>
    <t>HD400</t>
    <phoneticPr fontId="20" type="noConversion"/>
  </si>
  <si>
    <t>과 장</t>
    <phoneticPr fontId="20" type="noConversion"/>
  </si>
  <si>
    <t>노면정리</t>
    <phoneticPr fontId="106" type="noConversion"/>
  </si>
  <si>
    <t>돌붙임(찰붙임)</t>
    <phoneticPr fontId="106" type="noConversion"/>
  </si>
  <si>
    <t>간이취수정</t>
    <phoneticPr fontId="106" type="noConversion"/>
  </si>
  <si>
    <t>파형강관부설</t>
    <phoneticPr fontId="106" type="noConversion"/>
  </si>
  <si>
    <t>씨뿌리기</t>
    <phoneticPr fontId="106" type="noConversion"/>
  </si>
  <si>
    <t>측구터파기(암)</t>
    <phoneticPr fontId="106" type="noConversion"/>
  </si>
  <si>
    <t>구조물터파기(암)</t>
    <phoneticPr fontId="106" type="noConversion"/>
  </si>
  <si>
    <t>각종 안내판 설치</t>
    <phoneticPr fontId="106" type="noConversion"/>
  </si>
  <si>
    <t>4+13</t>
    <phoneticPr fontId="5" type="noConversion"/>
  </si>
  <si>
    <t>14+0</t>
    <phoneticPr fontId="5" type="noConversion"/>
  </si>
  <si>
    <t>21+12</t>
    <phoneticPr fontId="5" type="noConversion"/>
  </si>
  <si>
    <t>30+14</t>
    <phoneticPr fontId="5" type="noConversion"/>
  </si>
  <si>
    <t>-.위치도</t>
    <phoneticPr fontId="20" type="noConversion"/>
  </si>
  <si>
    <t>-.설계설명서</t>
    <phoneticPr fontId="20" type="noConversion"/>
  </si>
  <si>
    <t>-.수리 집수면적 유역도</t>
    <phoneticPr fontId="20" type="noConversion"/>
  </si>
  <si>
    <t>3. 예 정 공 정 표</t>
    <phoneticPr fontId="7" type="noConversion"/>
  </si>
  <si>
    <t>4. 편입부지조서</t>
    <phoneticPr fontId="20" type="noConversion"/>
  </si>
  <si>
    <t xml:space="preserve">   - 강수량(일강수량5mm이상)</t>
    <phoneticPr fontId="106" type="noConversion"/>
  </si>
  <si>
    <t>○폐목재파쇄 산출내역</t>
    <phoneticPr fontId="20" type="noConversion"/>
  </si>
  <si>
    <t xml:space="preserve">※ 임목폐기물은 추후 정산처리 한다. </t>
    <phoneticPr fontId="5" type="noConversion"/>
  </si>
  <si>
    <t>구분</t>
    <phoneticPr fontId="5" type="noConversion"/>
  </si>
  <si>
    <t>(절토면적*1.0)+(성토면적*0.5)</t>
    <phoneticPr fontId="5" type="noConversion"/>
  </si>
  <si>
    <t>산물임내정리</t>
    <phoneticPr fontId="5" type="noConversion"/>
  </si>
  <si>
    <t>ha당 평균 축적</t>
    <phoneticPr fontId="5" type="noConversion"/>
  </si>
  <si>
    <t>임목파쇄</t>
    <phoneticPr fontId="5" type="noConversion"/>
  </si>
  <si>
    <t>벌목면적×ha당평균축적/10000</t>
    <phoneticPr fontId="5" type="noConversion"/>
  </si>
  <si>
    <t>가지 및 잎 재적</t>
    <phoneticPr fontId="5" type="noConversion"/>
  </si>
  <si>
    <t>임목파쇄재적×0.343(임목재적 바이오매스 및 임분수확표참고)</t>
    <phoneticPr fontId="5" type="noConversion"/>
  </si>
  <si>
    <t>가지 및 잎 중량</t>
    <phoneticPr fontId="5" type="noConversion"/>
  </si>
  <si>
    <t>임목파쇄재적×0.343*0.8ton/㎥(단위중량)</t>
    <phoneticPr fontId="5" type="noConversion"/>
  </si>
  <si>
    <t>폐뿌리 재적</t>
    <phoneticPr fontId="5" type="noConversion"/>
  </si>
  <si>
    <t>임목파쇄재적×0.347(임목재적 바이오매스 및 임분수확표참고)</t>
    <phoneticPr fontId="5" type="noConversion"/>
  </si>
  <si>
    <t>폐뿌리 중량</t>
    <phoneticPr fontId="5" type="noConversion"/>
  </si>
  <si>
    <t>임목파쇄재적×0.347*0.8ton/㎥(단위중량)</t>
    <phoneticPr fontId="5" type="noConversion"/>
  </si>
  <si>
    <t>임목파쇄 재적</t>
  </si>
  <si>
    <t>m3</t>
  </si>
  <si>
    <t>가지 및 잎, 폐뿌리 재적</t>
    <phoneticPr fontId="5" type="noConversion"/>
  </si>
  <si>
    <t>임목파쇄 중량</t>
    <phoneticPr fontId="5" type="noConversion"/>
  </si>
  <si>
    <t>Ton</t>
    <phoneticPr fontId="5" type="noConversion"/>
  </si>
  <si>
    <t>가지 및 잎, 폐뿌리 중량</t>
    <phoneticPr fontId="5" type="noConversion"/>
  </si>
  <si>
    <t xml:space="preserve"> ※ 임목재적 바이오매스 및 임분수확표 중
     Ｖ. 임목바이오매스표 부위별 전환계수 참고</t>
    <phoneticPr fontId="5" type="noConversion"/>
  </si>
  <si>
    <t>중부지방소나무</t>
    <phoneticPr fontId="5" type="noConversion"/>
  </si>
  <si>
    <t>상수리나무</t>
    <phoneticPr fontId="5" type="noConversion"/>
  </si>
  <si>
    <t>평균치</t>
    <phoneticPr fontId="5" type="noConversion"/>
  </si>
  <si>
    <t>가치 및 잎 평균치</t>
    <phoneticPr fontId="5" type="noConversion"/>
  </si>
  <si>
    <t>가지</t>
    <phoneticPr fontId="5" type="noConversion"/>
  </si>
  <si>
    <t>잎</t>
    <phoneticPr fontId="5" type="noConversion"/>
  </si>
  <si>
    <t>뿌리</t>
    <phoneticPr fontId="5" type="noConversion"/>
  </si>
  <si>
    <t>○.폐목재파쇄 및 폐뿌리 산출내역</t>
    <phoneticPr fontId="20" type="noConversion"/>
  </si>
  <si>
    <t xml:space="preserve">※ 폐뿌리 임목폐기물은 추후 정산처리 한다. </t>
    <phoneticPr fontId="5" type="noConversion"/>
  </si>
  <si>
    <t>2018년 임업통계연보(울진군)</t>
    <phoneticPr fontId="5" type="noConversion"/>
  </si>
  <si>
    <t>성토면적의 30%반영(현장여건에 따른 판단)</t>
    <phoneticPr fontId="5" type="noConversion"/>
  </si>
  <si>
    <t>폐뿌리재적</t>
    <phoneticPr fontId="5" type="noConversion"/>
  </si>
  <si>
    <t>ha당평균축적×0.325(산림생태학 근주재적참조)</t>
    <phoneticPr fontId="5" type="noConversion"/>
  </si>
  <si>
    <t>임목파쇄재적×0.325(산림생태학 근주재적참조)*0.8ton/㎥(단위중량)</t>
    <phoneticPr fontId="5" type="noConversion"/>
  </si>
  <si>
    <t>임목파쇄 재적*30%반영+폐뿌리재적</t>
  </si>
  <si>
    <t>ton</t>
  </si>
  <si>
    <t>성토노면 면적반영</t>
    <phoneticPr fontId="5" type="noConversion"/>
  </si>
  <si>
    <t>암(브레카)</t>
    <phoneticPr fontId="5" type="noConversion"/>
  </si>
  <si>
    <t>암절취(브레카)</t>
    <phoneticPr fontId="106" type="noConversion"/>
  </si>
  <si>
    <t>암발파(중규모)</t>
    <phoneticPr fontId="106" type="noConversion"/>
  </si>
  <si>
    <t>2024년도</t>
    <phoneticPr fontId="7" type="noConversion"/>
  </si>
  <si>
    <r>
      <t xml:space="preserve">  =  0.785 D</t>
    </r>
    <r>
      <rPr>
        <vertAlign val="superscript"/>
        <sz val="10"/>
        <rFont val="돋움체"/>
        <family val="3"/>
        <charset val="129"/>
      </rPr>
      <t xml:space="preserve">2 </t>
    </r>
    <phoneticPr fontId="7" type="noConversion"/>
  </si>
  <si>
    <r>
      <t xml:space="preserve">  =  3.14 D</t>
    </r>
    <r>
      <rPr>
        <vertAlign val="superscript"/>
        <sz val="10"/>
        <rFont val="돋움체"/>
        <family val="3"/>
        <charset val="129"/>
      </rPr>
      <t xml:space="preserve"> </t>
    </r>
    <phoneticPr fontId="7" type="noConversion"/>
  </si>
  <si>
    <t>메붙임</t>
    <phoneticPr fontId="5" type="noConversion"/>
  </si>
  <si>
    <t>찰쌓기</t>
    <phoneticPr fontId="5" type="noConversion"/>
  </si>
  <si>
    <t>메쌓기</t>
    <phoneticPr fontId="5" type="noConversion"/>
  </si>
  <si>
    <t>L3:45</t>
    <phoneticPr fontId="5" type="noConversion"/>
  </si>
  <si>
    <t>돌(구입)</t>
    <phoneticPr fontId="20" type="noConversion"/>
  </si>
  <si>
    <t>돌(채집)</t>
    <phoneticPr fontId="20" type="noConversion"/>
  </si>
  <si>
    <t>채집</t>
    <phoneticPr fontId="5" type="noConversion"/>
  </si>
  <si>
    <t>편측2줄*양안</t>
    <phoneticPr fontId="5" type="noConversion"/>
  </si>
  <si>
    <t>*</t>
    <phoneticPr fontId="5" type="noConversion"/>
  </si>
  <si>
    <t>=</t>
    <phoneticPr fontId="5" type="noConversion"/>
  </si>
  <si>
    <t>예산액</t>
    <phoneticPr fontId="5" type="noConversion"/>
  </si>
  <si>
    <t xml:space="preserve"> 본 사업은 산불 등 산림재해에 신속한 대응을 위한 기반조성 및 산림경영·관리를 위한 기반시설</t>
    <phoneticPr fontId="20" type="noConversion"/>
  </si>
  <si>
    <t xml:space="preserve"> 구축을 목적으로 연속적인 임도를 개설하여 경제림 단지 확충과 생태적인 조림을 위하고 집약적인</t>
    <phoneticPr fontId="20" type="noConversion"/>
  </si>
  <si>
    <t xml:space="preserve"> 국유림 경영관리를 하기위함에 그 목적이 있다.</t>
    <phoneticPr fontId="20" type="noConversion"/>
  </si>
  <si>
    <t>4.시멘트</t>
    <phoneticPr fontId="20" type="noConversion"/>
  </si>
  <si>
    <t>5.파형강관</t>
    <phoneticPr fontId="5" type="noConversion"/>
  </si>
  <si>
    <t>6.깬돌</t>
    <phoneticPr fontId="20" type="noConversion"/>
  </si>
  <si>
    <t>Φ1000m/m</t>
    <phoneticPr fontId="5" type="noConversion"/>
  </si>
  <si>
    <t>Φ1000</t>
    <phoneticPr fontId="20" type="noConversion"/>
  </si>
  <si>
    <t>커플링밴드,Φ1000mm</t>
    <phoneticPr fontId="20" type="noConversion"/>
  </si>
  <si>
    <t>2024년 기준</t>
    <phoneticPr fontId="106" type="noConversion"/>
  </si>
  <si>
    <t>돌기슭막이(H=1.5)</t>
    <phoneticPr fontId="106" type="noConversion"/>
  </si>
  <si>
    <t>돌기슭막이(H=2.0)</t>
    <phoneticPr fontId="106" type="noConversion"/>
  </si>
  <si>
    <t>울진군</t>
    <phoneticPr fontId="7" type="noConversion"/>
  </si>
  <si>
    <t xml:space="preserve">( 덕구 379143 ) </t>
    <phoneticPr fontId="5" type="noConversion"/>
  </si>
  <si>
    <t>- 사 업 량 :</t>
    <phoneticPr fontId="7" type="noConversion"/>
  </si>
  <si>
    <t>- 위    치 :</t>
    <phoneticPr fontId="5" type="noConversion"/>
  </si>
  <si>
    <t>울진</t>
  </si>
  <si>
    <t>2020년 임업통계연보(울진군)</t>
    <phoneticPr fontId="5" type="noConversion"/>
  </si>
  <si>
    <t>관공(Φ1500m/m)</t>
    <phoneticPr fontId="5" type="noConversion"/>
  </si>
  <si>
    <t>울진군청</t>
    <phoneticPr fontId="100" type="noConversion"/>
  </si>
  <si>
    <t>울진 남일통상</t>
    <phoneticPr fontId="100" type="noConversion"/>
  </si>
  <si>
    <t>※ 4월 착공 기준시</t>
    <phoneticPr fontId="106" type="noConversion"/>
  </si>
  <si>
    <t>170일</t>
  </si>
  <si>
    <t>180일</t>
  </si>
  <si>
    <r>
      <t xml:space="preserve">본 공사에의 공사기간은 착공일로부터 </t>
    </r>
    <r>
      <rPr>
        <b/>
        <sz val="10"/>
        <color indexed="10"/>
        <rFont val="돋움"/>
        <family val="3"/>
        <charset val="129"/>
      </rPr>
      <t>180일</t>
    </r>
    <r>
      <rPr>
        <sz val="10"/>
        <rFont val="돋움"/>
        <family val="3"/>
        <charset val="129"/>
      </rPr>
      <t>간으로 하며 그 예정공정은 아래와 같다.</t>
    </r>
    <phoneticPr fontId="7" type="noConversion"/>
  </si>
  <si>
    <t>영덕-와이피앤</t>
    <phoneticPr fontId="100" type="noConversion"/>
  </si>
  <si>
    <t>간선임도사업</t>
    <phoneticPr fontId="5" type="noConversion"/>
  </si>
  <si>
    <t>울진읍</t>
    <phoneticPr fontId="7" type="noConversion"/>
  </si>
  <si>
    <t>대흥리</t>
    <phoneticPr fontId="7" type="noConversion"/>
  </si>
  <si>
    <t>산65외</t>
    <phoneticPr fontId="5" type="noConversion"/>
  </si>
  <si>
    <t>2024년 간선임도사업 설계서</t>
    <phoneticPr fontId="7" type="noConversion"/>
  </si>
  <si>
    <t>울진군 울진읍 대흥리 산65 외2</t>
    <phoneticPr fontId="5" type="noConversion"/>
  </si>
  <si>
    <t>NO.78+7</t>
    <phoneticPr fontId="5" type="noConversion"/>
  </si>
  <si>
    <t>NO.71+13</t>
    <phoneticPr fontId="5" type="noConversion"/>
  </si>
  <si>
    <t>NO.105+12</t>
    <phoneticPr fontId="5" type="noConversion"/>
  </si>
  <si>
    <t>울진 울진 대흥</t>
    <phoneticPr fontId="5" type="noConversion"/>
  </si>
  <si>
    <t>산99</t>
    <phoneticPr fontId="5" type="noConversion"/>
  </si>
  <si>
    <t>2024년 간선임도사업</t>
    <phoneticPr fontId="20" type="noConversion"/>
  </si>
  <si>
    <t>Φ1200m/m</t>
    <phoneticPr fontId="5" type="noConversion"/>
  </si>
  <si>
    <t>71+13</t>
    <phoneticPr fontId="5" type="noConversion"/>
  </si>
  <si>
    <t>75+0</t>
    <phoneticPr fontId="5" type="noConversion"/>
  </si>
  <si>
    <t>78+7</t>
    <phoneticPr fontId="5" type="noConversion"/>
  </si>
  <si>
    <t>84+0</t>
    <phoneticPr fontId="5" type="noConversion"/>
  </si>
  <si>
    <t>89+10</t>
    <phoneticPr fontId="5" type="noConversion"/>
  </si>
  <si>
    <t>100+0</t>
    <phoneticPr fontId="5" type="noConversion"/>
  </si>
  <si>
    <t>102+0</t>
    <phoneticPr fontId="5" type="noConversion"/>
  </si>
  <si>
    <t>105+12</t>
    <phoneticPr fontId="5" type="noConversion"/>
  </si>
  <si>
    <t>112+0</t>
    <phoneticPr fontId="5" type="noConversion"/>
  </si>
  <si>
    <t>Φ1200</t>
    <phoneticPr fontId="20" type="noConversion"/>
  </si>
  <si>
    <t>60+0~120+0</t>
    <phoneticPr fontId="5" type="noConversion"/>
  </si>
  <si>
    <t>커플링밴드,Φ1200mm</t>
    <phoneticPr fontId="20" type="noConversion"/>
  </si>
  <si>
    <t>Φ800mm,2.7mm</t>
    <phoneticPr fontId="20" type="noConversion"/>
  </si>
  <si>
    <t>Φ1000mm,2.7mm</t>
    <phoneticPr fontId="20" type="noConversion"/>
  </si>
  <si>
    <t>Φ1200mm,3.2mm</t>
    <phoneticPr fontId="20" type="noConversion"/>
  </si>
  <si>
    <t>암발파(TYPE-V)</t>
    <phoneticPr fontId="5" type="noConversion"/>
  </si>
  <si>
    <t>(기번3)</t>
    <phoneticPr fontId="5" type="noConversion"/>
  </si>
  <si>
    <t>⊙.</t>
    <phoneticPr fontId="20" type="noConversion"/>
  </si>
  <si>
    <t>구조물수량  및 재료 산출서</t>
    <phoneticPr fontId="20" type="noConversion"/>
  </si>
  <si>
    <t xml:space="preserve">위치 : </t>
    <phoneticPr fontId="20" type="noConversion"/>
  </si>
  <si>
    <t>울진 울진 대흥 산65</t>
    <phoneticPr fontId="5" type="noConversion"/>
  </si>
  <si>
    <t>(2공구)</t>
    <phoneticPr fontId="2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</si>
</sst>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0">
    <numFmt numFmtId="41" formatCode="_-* #,##0_-;\-* #,##0_-;_-* &quot;-&quot;_-;_-@_-"/>
    <numFmt numFmtId="43" formatCode="_-* #,##0.00_-;\-* #,##0.00_-;_-* &quot;-&quot;??_-;_-@_-"/>
    <numFmt numFmtId="176" formatCode="#,##0&quot;원&quot;"/>
    <numFmt numFmtId="177" formatCode="&quot;금이억육천사백오십팔만칠천원(금&quot;#,##0&quot;원)&quot;"/>
    <numFmt numFmtId="178" formatCode="\ \ ###,###&quot;천원&quot;"/>
    <numFmt numFmtId="179" formatCode="&quot;금이억사천육백팔십일만오천원(금&quot;#,##0&quot;원)&quot;"/>
    <numFmt numFmtId="180" formatCode="&quot;금일천칠백칠십칠만이천원(금&quot;#,##0&quot;원)&quot;"/>
    <numFmt numFmtId="181" formatCode="&quot;(\&quot;###,###&quot;≠)&quot;"/>
    <numFmt numFmtId="182" formatCode="&quot;₩&quot;#,##0;[Red]&quot;₩&quot;\-#,##0"/>
    <numFmt numFmtId="183" formatCode="&quot;₩&quot;###,###&quot;≠&quot;"/>
    <numFmt numFmtId="184" formatCode="#,##0;[Red]&quot;-&quot;#,##0"/>
    <numFmt numFmtId="185" formatCode="mm&quot;월&quot;\ dd&quot;일&quot;"/>
    <numFmt numFmtId="186" formatCode="#,##0_);[Red]\(#,##0\)"/>
    <numFmt numFmtId="187" formatCode="#,##0_ "/>
    <numFmt numFmtId="188" formatCode="_ * #,##0_ ;_ * \-#,##0_ ;_ * &quot;-&quot;_ ;_ @_ "/>
    <numFmt numFmtId="189" formatCode="_ &quot;₩&quot;* #,##0_ ;_ &quot;₩&quot;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_ ;_ &quot;₩&quot;* &quot;-&quot;_ ;_ @_ "/>
    <numFmt numFmtId="190" formatCode="&quot;₩&quot;#,##0;[Red]&quot;₩&quot;&quot;₩&quot;\-#,##0"/>
    <numFmt numFmtId="191" formatCode="_ * #,##0_ ;_ 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_ ;_ * &quot;-&quot;_ ;_ @_ "/>
    <numFmt numFmtId="192" formatCode="#,##0.00_ "/>
    <numFmt numFmtId="193" formatCode="&quot;₩&quot;#,##0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"/>
    <numFmt numFmtId="194" formatCode="_ * #,##0.00_ ;_ 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_ ;_ * &quot;-&quot;??_ ;_ @_ "/>
    <numFmt numFmtId="195" formatCode="_ &quot;₩&quot;* #,##0.00_ ;_ &quot;₩&quot;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_ ;_ &quot;₩&quot;* &quot;-&quot;??_ ;_ @_ "/>
    <numFmt numFmtId="196" formatCode="0.00;[Red]0.00"/>
    <numFmt numFmtId="197" formatCode="_ * #,##0.00_ ;_ * \-#,##0.00_ ;_ * &quot;-&quot;??_ ;_ @_ "/>
    <numFmt numFmtId="198" formatCode="&quot;$&quot;#,##0_);[Red]\(&quot;$&quot;#,##0\)"/>
    <numFmt numFmtId="199" formatCode="_(&quot;$&quot;* #,##0.00_);_(&quot;$&quot;* \(#,##0.00\);_(&quot;$&quot;* &quot;-&quot;??_);_(@_)"/>
    <numFmt numFmtId="200" formatCode="_-* #,##0_-;&quot;₩&quot;\!\-* #,##0_-;_-* &quot;-&quot;_-;_-@_-"/>
    <numFmt numFmtId="201" formatCode="_ * #,##0.0000_ ;_ * \-#,##0.0000_ ;_ * &quot;-&quot;_ ;_ @_ "/>
    <numFmt numFmtId="202" formatCode="0.00_ "/>
    <numFmt numFmtId="203" formatCode="_ * #,##0.0_ ;_ * \-#,##0.0_ ;_ * &quot;-&quot;_ ;_ @_ "/>
    <numFmt numFmtId="204" formatCode="0.0_ "/>
    <numFmt numFmtId="205" formatCode="&quot;T = &quot;#&quot;cm&quot;"/>
    <numFmt numFmtId="206" formatCode="_ * #,##0.00_ ;_ * \-#,##0.00_ ;_ * &quot;-&quot;_ ;_ @_ "/>
    <numFmt numFmtId="207" formatCode="0.0"/>
    <numFmt numFmtId="208" formatCode="_ * #,##0.000_ ;_ * \-#,##0.000_ ;_ * &quot;-&quot;_ ;_ @_ "/>
    <numFmt numFmtId="209" formatCode="#,##0.000_);\(#,##0.000\)"/>
    <numFmt numFmtId="210" formatCode="#,##0.000;\-#,##0.000"/>
    <numFmt numFmtId="211" formatCode="0.0_);[Red]\(0.0\)"/>
    <numFmt numFmtId="212" formatCode="0.00_);[Red]\(0.00\)"/>
    <numFmt numFmtId="213" formatCode="_-* #,##0.00_-;\-* #,##0.00_-;_-* &quot;-&quot;_-;_-@_-"/>
    <numFmt numFmtId="214" formatCode="&quot;     &quot;@"/>
    <numFmt numFmtId="215" formatCode="\ "/>
    <numFmt numFmtId="216" formatCode="_ &quot;₩&quot;* #,##0_ ;_ &quot;₩&quot;* \-#,##0_ ;_ &quot;₩&quot;* &quot;-&quot;_ ;_ @_ "/>
    <numFmt numFmtId="217" formatCode="\!\$#,##0_);\!\(\!\$#,##0\!\)"/>
    <numFmt numFmtId="218" formatCode="_-* #,##0.00_-;\!\-* #,##0.00_-;_-* &quot;-&quot;??_-;_-@_-"/>
    <numFmt numFmtId="219" formatCode="\!\$#,##0_);[Red]\!\(\!\$#,##0\!\)"/>
    <numFmt numFmtId="220" formatCode="&quot;₩&quot;\$#,##0_);&quot;₩&quot;\(&quot;₩&quot;\$#,##0&quot;₩&quot;\)"/>
    <numFmt numFmtId="221" formatCode="_-[$€-2]* #,##0.00_-;\-[$€-2]* #,##0.00_-;_-[$€-2]* &quot;-&quot;??_-"/>
    <numFmt numFmtId="222" formatCode="#,##0.00;[Red]&quot;-&quot;#,##0.00"/>
    <numFmt numFmtId="223" formatCode="0_ "/>
    <numFmt numFmtId="224" formatCode="0.000_ "/>
    <numFmt numFmtId="225" formatCode="\ &quot;₩&quot;\ ###,###&quot;원&quot;"/>
    <numFmt numFmtId="226" formatCode="#,##0.000"/>
    <numFmt numFmtId="227" formatCode="#,##0.000&quot;  ×&quot;"/>
    <numFmt numFmtId="228" formatCode="&quot;S =&quot;\ 0\ &quot;/&quot;"/>
    <numFmt numFmtId="229" formatCode="_-* #,##0.0_-;\-* #,##0.0_-;_-* &quot;-&quot;_-;_-@_-"/>
    <numFmt numFmtId="230" formatCode="#,##0.00000;\-#,##0.00000"/>
    <numFmt numFmtId="231" formatCode="#,##0.0;\-#,##0.0"/>
    <numFmt numFmtId="232" formatCode="0.0&quot; m&quot;"/>
    <numFmt numFmtId="233" formatCode="#,##0.0000_);\(#,##0.0000\)"/>
    <numFmt numFmtId="234" formatCode="#,##0.0_);\(#,##0.0\)"/>
    <numFmt numFmtId="235" formatCode="0.0&quot; km&quot;"/>
    <numFmt numFmtId="236" formatCode="0.0%"/>
    <numFmt numFmtId="237" formatCode="&quot;NO. &quot;0"/>
    <numFmt numFmtId="238" formatCode="&quot; + &quot;0"/>
    <numFmt numFmtId="239" formatCode="0.00&quot; m&quot;"/>
    <numFmt numFmtId="240" formatCode="0.000"/>
    <numFmt numFmtId="241" formatCode="0&quot; m&quot;"/>
    <numFmt numFmtId="242" formatCode="_-* #,##0.000_-;\-* #,##0.000_-;_-* &quot;-&quot;_-;_-@_-"/>
    <numFmt numFmtId="243" formatCode="_-* #,##0_-;\-* #,##0_-;_-* &quot;-&quot;??_-;_-@_-"/>
    <numFmt numFmtId="244" formatCode="0;_저"/>
    <numFmt numFmtId="245" formatCode="0.0&quot;ha&quot;"/>
    <numFmt numFmtId="246" formatCode="0\ &quot;월&quot;"/>
    <numFmt numFmtId="247" formatCode="#,##0.0_ "/>
    <numFmt numFmtId="248" formatCode="0\ &quot;일&quot;"/>
    <numFmt numFmtId="249" formatCode="#,##0.000_ "/>
    <numFmt numFmtId="250" formatCode="0.0\ &quot;일&quot;"/>
    <numFmt numFmtId="251" formatCode="&quot;일작업량 = &quot;0&quot;시간기준&quot;"/>
    <numFmt numFmtId="252" formatCode="#,##0.0\ &quot;m3&quot;\ "/>
    <numFmt numFmtId="253" formatCode="&quot;시간당 작업량(Q)= &quot;0.00"/>
    <numFmt numFmtId="254" formatCode="&quot;일당 작업량(Q)= &quot;0.00"/>
    <numFmt numFmtId="255" formatCode="#,##0.0\ &quot;m2&quot;\ "/>
    <numFmt numFmtId="256" formatCode="0.0\ &quot;m&quot;\ "/>
    <numFmt numFmtId="257" formatCode="#,##0.0\ &quot;식&quot;\ "/>
    <numFmt numFmtId="258" formatCode="&quot;No.&quot;0"/>
    <numFmt numFmtId="259" formatCode="#,##0\ &quot;m3&quot;\ "/>
    <numFmt numFmtId="260" formatCode="0\ &quot;m&quot;\ "/>
    <numFmt numFmtId="261" formatCode="0\ &quot;m2&quot;\ "/>
    <numFmt numFmtId="262" formatCode="0\ &quot;개소&quot;\ "/>
    <numFmt numFmtId="263" formatCode="#,##0.0;[Red]&quot;-&quot;#,##0.0"/>
    <numFmt numFmtId="264" formatCode="#,##0.0_);[Red]\(#,##0.0\)"/>
    <numFmt numFmtId="265" formatCode="&quot;Φ &quot;000&quot;mm&quot;"/>
    <numFmt numFmtId="266" formatCode="#,##0\ &quot;m2&quot;\ "/>
    <numFmt numFmtId="267" formatCode="0.0\ &quot;개소&quot;\ "/>
    <numFmt numFmtId="268" formatCode="_-* #,##0.000_-;\-* #,##0.000_-;_-* &quot;-&quot;??_-;_-@_-"/>
    <numFmt numFmtId="269" formatCode="&quot;암량의&quot;0%"/>
    <numFmt numFmtId="270" formatCode="&quot;(다짐)사면의&quot;0%"/>
    <numFmt numFmtId="271" formatCode="&quot;(파종)사면의&quot;0%"/>
    <numFmt numFmtId="272" formatCode="0.00&quot;km&quot;\ "/>
    <numFmt numFmtId="273" formatCode="0.0000"/>
  </numFmts>
  <fonts count="140">
    <font>
      <sz val="12"/>
      <name val="바탕체"/>
      <family val="1"/>
      <charset val="129"/>
    </font>
    <font>
      <sz val="11"/>
      <color theme="1"/>
      <name val="맑은 고딕"/>
      <family val="2"/>
      <charset val="129"/>
      <scheme val="minor"/>
    </font>
    <font>
      <sz val="11"/>
      <color indexed="8"/>
      <name val="맑은 고딕"/>
      <family val="3"/>
      <charset val="129"/>
    </font>
    <font>
      <sz val="12"/>
      <name val="바탕체"/>
      <family val="1"/>
      <charset val="129"/>
    </font>
    <font>
      <sz val="14"/>
      <name val="굴림체"/>
      <family val="3"/>
      <charset val="129"/>
    </font>
    <font>
      <sz val="8"/>
      <name val="바탕체"/>
      <family val="1"/>
      <charset val="129"/>
    </font>
    <font>
      <b/>
      <sz val="9"/>
      <name val="굴림체"/>
      <family val="3"/>
      <charset val="129"/>
    </font>
    <font>
      <sz val="8"/>
      <name val="돋움"/>
      <family val="3"/>
      <charset val="129"/>
    </font>
    <font>
      <sz val="12"/>
      <name val="굴림체"/>
      <family val="3"/>
      <charset val="129"/>
    </font>
    <font>
      <b/>
      <sz val="20"/>
      <name val="굴림체"/>
      <family val="3"/>
      <charset val="129"/>
    </font>
    <font>
      <b/>
      <sz val="38"/>
      <name val="굴림체"/>
      <family val="3"/>
      <charset val="129"/>
    </font>
    <font>
      <b/>
      <sz val="12"/>
      <name val="굴림체"/>
      <family val="3"/>
      <charset val="129"/>
    </font>
    <font>
      <sz val="18"/>
      <name val="굴림체"/>
      <family val="3"/>
      <charset val="129"/>
    </font>
    <font>
      <b/>
      <sz val="13"/>
      <name val="굴림체"/>
      <family val="3"/>
      <charset val="129"/>
    </font>
    <font>
      <b/>
      <sz val="16"/>
      <name val="굴림체"/>
      <family val="3"/>
      <charset val="129"/>
    </font>
    <font>
      <sz val="16"/>
      <name val="굴림체"/>
      <family val="3"/>
      <charset val="129"/>
    </font>
    <font>
      <sz val="24"/>
      <name val="굴림체"/>
      <family val="3"/>
      <charset val="129"/>
    </font>
    <font>
      <b/>
      <sz val="22"/>
      <name val="굴림체"/>
      <family val="3"/>
      <charset val="129"/>
    </font>
    <font>
      <b/>
      <sz val="11"/>
      <name val="굴림체"/>
      <family val="3"/>
      <charset val="129"/>
    </font>
    <font>
      <b/>
      <sz val="14"/>
      <name val="굴림체"/>
      <family val="3"/>
      <charset val="129"/>
    </font>
    <font>
      <sz val="8"/>
      <name val="바탕"/>
      <family val="1"/>
      <charset val="129"/>
    </font>
    <font>
      <sz val="10"/>
      <name val="굴림체"/>
      <family val="3"/>
      <charset val="129"/>
    </font>
    <font>
      <sz val="9"/>
      <name val="굴림체"/>
      <family val="3"/>
      <charset val="129"/>
    </font>
    <font>
      <sz val="11"/>
      <name val="돋움"/>
      <family val="3"/>
      <charset val="129"/>
    </font>
    <font>
      <sz val="10"/>
      <name val="Arial"/>
      <family val="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b/>
      <sz val="1"/>
      <color indexed="8"/>
      <name val="Courier"/>
      <family val="3"/>
    </font>
    <font>
      <sz val="11"/>
      <color indexed="20"/>
      <name val="맑은 고딕"/>
      <family val="3"/>
      <charset val="129"/>
    </font>
    <font>
      <sz val="1"/>
      <color indexed="8"/>
      <name val="Courier"/>
      <family val="3"/>
    </font>
    <font>
      <sz val="14"/>
      <name val="뼻뮝"/>
      <family val="3"/>
      <charset val="129"/>
    </font>
    <font>
      <sz val="11"/>
      <name val="굴림체"/>
      <family val="3"/>
      <charset val="129"/>
    </font>
    <font>
      <sz val="11"/>
      <color indexed="60"/>
      <name val="맑은 고딕"/>
      <family val="3"/>
      <charset val="129"/>
    </font>
    <font>
      <sz val="12"/>
      <name val="뼻뮝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0"/>
      <name val="돋움체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name val="바탕체"/>
      <family val="1"/>
      <charset val="129"/>
    </font>
    <font>
      <sz val="12"/>
      <name val="¹ÙÅÁÃ¼"/>
      <family val="1"/>
      <charset val="129"/>
    </font>
    <font>
      <sz val="12"/>
      <name val="¹UAAA¼"/>
      <family val="3"/>
      <charset val="129"/>
    </font>
    <font>
      <b/>
      <sz val="10"/>
      <name val="Helv"/>
      <family val="2"/>
    </font>
    <font>
      <sz val="10"/>
      <name val="Times New Roman"/>
      <family val="1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1"/>
      <name val="Helv"/>
      <family val="2"/>
    </font>
    <font>
      <b/>
      <u/>
      <sz val="13"/>
      <name val="굴림체"/>
      <family val="3"/>
      <charset val="129"/>
    </font>
    <font>
      <sz val="9"/>
      <name val="굴림"/>
      <family val="3"/>
      <charset val="129"/>
    </font>
    <font>
      <sz val="9"/>
      <color indexed="81"/>
      <name val="굴림"/>
      <family val="3"/>
      <charset val="129"/>
    </font>
    <font>
      <sz val="8"/>
      <name val="굴림"/>
      <family val="3"/>
      <charset val="129"/>
    </font>
    <font>
      <sz val="8"/>
      <name val="가을체"/>
      <family val="1"/>
      <charset val="129"/>
    </font>
    <font>
      <sz val="10"/>
      <name val="굴림"/>
      <family val="3"/>
      <charset val="129"/>
    </font>
    <font>
      <sz val="8"/>
      <name val="돋움체"/>
      <family val="3"/>
      <charset val="129"/>
    </font>
    <font>
      <vertAlign val="superscript"/>
      <sz val="10"/>
      <name val="돋움체"/>
      <family val="3"/>
      <charset val="129"/>
    </font>
    <font>
      <vertAlign val="subscript"/>
      <sz val="10"/>
      <name val="돋움체"/>
      <family val="3"/>
      <charset val="129"/>
    </font>
    <font>
      <b/>
      <sz val="9"/>
      <color indexed="81"/>
      <name val="굴림"/>
      <family val="3"/>
      <charset val="129"/>
    </font>
    <font>
      <sz val="11"/>
      <color indexed="8"/>
      <name val="맑은 고딕"/>
      <family val="3"/>
      <charset val="129"/>
    </font>
    <font>
      <sz val="10"/>
      <name val="바탕체"/>
      <family val="1"/>
      <charset val="129"/>
    </font>
    <font>
      <b/>
      <sz val="11"/>
      <name val="돋움"/>
      <family val="3"/>
      <charset val="129"/>
    </font>
    <font>
      <sz val="10"/>
      <name val="MS Sans Serif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i/>
      <sz val="1"/>
      <color indexed="8"/>
      <name val="Courier"/>
      <family val="3"/>
    </font>
    <font>
      <b/>
      <sz val="18"/>
      <name val="Arial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u/>
      <sz val="10"/>
      <color indexed="12"/>
      <name val="MS Sans Serif"/>
      <family val="2"/>
    </font>
    <font>
      <u/>
      <sz val="13.75"/>
      <color indexed="36"/>
      <name val="돋움"/>
      <family val="3"/>
      <charset val="129"/>
    </font>
    <font>
      <sz val="12"/>
      <name val="¹????¼"/>
      <family val="1"/>
      <charset val="129"/>
    </font>
    <font>
      <sz val="11"/>
      <color theme="1"/>
      <name val="맑은 고딕"/>
      <family val="3"/>
      <charset val="129"/>
      <scheme val="minor"/>
    </font>
    <font>
      <sz val="9"/>
      <color indexed="8"/>
      <name val="굴림체"/>
      <family val="3"/>
      <charset val="129"/>
    </font>
    <font>
      <sz val="9"/>
      <color rgb="FFFF0000"/>
      <name val="굴림체"/>
      <family val="3"/>
      <charset val="129"/>
    </font>
    <font>
      <b/>
      <sz val="18"/>
      <name val="굴림체"/>
      <family val="3"/>
      <charset val="129"/>
    </font>
    <font>
      <b/>
      <sz val="24"/>
      <name val="굴림체"/>
      <family val="3"/>
      <charset val="129"/>
    </font>
    <font>
      <b/>
      <sz val="30"/>
      <name val="굴림체"/>
      <family val="3"/>
      <charset val="129"/>
    </font>
    <font>
      <b/>
      <sz val="12"/>
      <name val="돋움체"/>
      <family val="3"/>
      <charset val="129"/>
    </font>
    <font>
      <b/>
      <sz val="12"/>
      <color indexed="10"/>
      <name val="돋움체"/>
      <family val="3"/>
      <charset val="129"/>
    </font>
    <font>
      <b/>
      <sz val="10"/>
      <name val="돋움체"/>
      <family val="3"/>
      <charset val="129"/>
    </font>
    <font>
      <b/>
      <sz val="18"/>
      <name val="돋움체"/>
      <family val="3"/>
      <charset val="129"/>
    </font>
    <font>
      <b/>
      <sz val="10"/>
      <color indexed="10"/>
      <name val="돋움체"/>
      <family val="3"/>
      <charset val="129"/>
    </font>
    <font>
      <sz val="11"/>
      <name val="돋움체"/>
      <family val="3"/>
      <charset val="129"/>
    </font>
    <font>
      <sz val="10"/>
      <color indexed="12"/>
      <name val="돋움체"/>
      <family val="3"/>
      <charset val="129"/>
    </font>
    <font>
      <sz val="10"/>
      <color indexed="10"/>
      <name val="돋움체"/>
      <family val="3"/>
      <charset val="129"/>
    </font>
    <font>
      <sz val="10"/>
      <name val="돋움"/>
      <family val="3"/>
      <charset val="129"/>
    </font>
    <font>
      <sz val="10"/>
      <color indexed="39"/>
      <name val="돋움체"/>
      <family val="3"/>
      <charset val="129"/>
    </font>
    <font>
      <b/>
      <sz val="10"/>
      <name val="굴림체"/>
      <family val="3"/>
      <charset val="129"/>
    </font>
    <font>
      <sz val="10"/>
      <color indexed="8"/>
      <name val="굴림체"/>
      <family val="3"/>
      <charset val="129"/>
    </font>
    <font>
      <sz val="9"/>
      <color theme="1"/>
      <name val="굴림체"/>
      <family val="3"/>
      <charset val="129"/>
    </font>
    <font>
      <b/>
      <sz val="28"/>
      <name val="굴림체"/>
      <family val="3"/>
      <charset val="129"/>
    </font>
    <font>
      <sz val="8"/>
      <name val="맑은 고딕"/>
      <family val="2"/>
      <charset val="129"/>
      <scheme val="minor"/>
    </font>
    <font>
      <b/>
      <sz val="10"/>
      <name val="굴림"/>
      <family val="3"/>
      <charset val="129"/>
    </font>
    <font>
      <b/>
      <sz val="18"/>
      <name val="굴림"/>
      <family val="3"/>
      <charset val="129"/>
    </font>
    <font>
      <b/>
      <sz val="10"/>
      <name val="돋움"/>
      <family val="3"/>
      <charset val="129"/>
    </font>
    <font>
      <b/>
      <sz val="10"/>
      <color indexed="10"/>
      <name val="돋움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9"/>
      <color theme="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sz val="10"/>
      <color rgb="FFFF0000"/>
      <name val="굴림체"/>
      <family val="3"/>
      <charset val="129"/>
    </font>
    <font>
      <b/>
      <sz val="16"/>
      <color theme="1"/>
      <name val="굴림체"/>
      <family val="3"/>
      <charset val="129"/>
    </font>
    <font>
      <sz val="11"/>
      <color indexed="10"/>
      <name val="굴림체"/>
      <family val="3"/>
      <charset val="129"/>
    </font>
    <font>
      <b/>
      <sz val="40"/>
      <name val="굴림체"/>
      <family val="3"/>
      <charset val="129"/>
    </font>
    <font>
      <b/>
      <u/>
      <sz val="16"/>
      <name val="굴림체"/>
      <family val="3"/>
      <charset val="129"/>
    </font>
    <font>
      <b/>
      <u/>
      <sz val="14"/>
      <name val="굴림체"/>
      <family val="3"/>
      <charset val="129"/>
    </font>
    <font>
      <b/>
      <sz val="10"/>
      <color indexed="8"/>
      <name val="굴림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2"/>
      <name val="굴림"/>
      <family val="3"/>
      <charset val="129"/>
    </font>
    <font>
      <sz val="12"/>
      <name val="가는으뜸체"/>
      <family val="1"/>
      <charset val="129"/>
    </font>
    <font>
      <sz val="11"/>
      <name val="가는으뜸체"/>
      <family val="1"/>
      <charset val="129"/>
    </font>
    <font>
      <sz val="11"/>
      <name val="굴림"/>
      <family val="3"/>
      <charset val="129"/>
    </font>
    <font>
      <b/>
      <sz val="26"/>
      <name val="굴림체"/>
      <family val="3"/>
      <charset val="129"/>
    </font>
    <font>
      <sz val="12"/>
      <color indexed="10"/>
      <name val="굴림체"/>
      <family val="3"/>
      <charset val="129"/>
    </font>
    <font>
      <b/>
      <sz val="12"/>
      <color indexed="10"/>
      <name val="굴림체"/>
      <family val="3"/>
      <charset val="129"/>
    </font>
    <font>
      <sz val="12"/>
      <name val="새굴림"/>
      <family val="1"/>
      <charset val="129"/>
    </font>
    <font>
      <sz val="11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6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10"/>
      <name val="맑은 고딕"/>
      <family val="3"/>
      <charset val="129"/>
      <scheme val="major"/>
    </font>
    <font>
      <b/>
      <sz val="9"/>
      <color indexed="81"/>
      <name val="돋움"/>
      <family val="3"/>
      <charset val="129"/>
    </font>
    <font>
      <b/>
      <sz val="11"/>
      <name val="돋움체"/>
      <family val="3"/>
      <charset val="129"/>
    </font>
    <font>
      <sz val="18"/>
      <color rgb="FFFF0000"/>
      <name val="굴림체"/>
      <family val="3"/>
      <charset val="129"/>
    </font>
    <font>
      <sz val="12"/>
      <color rgb="FFFF0000"/>
      <name val="굴림체"/>
      <family val="3"/>
      <charset val="129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5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22"/>
        <bgColor indexed="64"/>
      </patternFill>
    </fill>
  </fills>
  <borders count="17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hair">
        <color indexed="64"/>
      </top>
      <bottom style="hair">
        <color indexed="64"/>
      </bottom>
      <diagonal/>
    </border>
    <border>
      <left style="thin">
        <color indexed="12"/>
      </left>
      <right style="thin">
        <color indexed="12"/>
      </right>
      <top style="hair">
        <color indexed="64"/>
      </top>
      <bottom style="thin">
        <color indexed="1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590">
    <xf numFmtId="0" fontId="0" fillId="0" borderId="0">
      <alignment vertical="center"/>
    </xf>
    <xf numFmtId="215" fontId="3" fillId="0" borderId="0" applyFill="0" applyBorder="0" applyProtection="0"/>
    <xf numFmtId="40" fontId="3" fillId="0" borderId="1"/>
    <xf numFmtId="0" fontId="3" fillId="0" borderId="0"/>
    <xf numFmtId="0" fontId="3" fillId="0" borderId="0"/>
    <xf numFmtId="0" fontId="79" fillId="0" borderId="0" applyFont="0" applyFill="0" applyBorder="0" applyAlignment="0" applyProtection="0"/>
    <xf numFmtId="0" fontId="79" fillId="0" borderId="0" applyFont="0" applyFill="0" applyBorder="0" applyAlignment="0" applyProtection="0"/>
    <xf numFmtId="0" fontId="79" fillId="0" borderId="0"/>
    <xf numFmtId="0" fontId="23" fillId="0" borderId="0"/>
    <xf numFmtId="0" fontId="79" fillId="0" borderId="0" applyFont="0" applyFill="0" applyBorder="0" applyAlignment="0" applyProtection="0"/>
    <xf numFmtId="0" fontId="79" fillId="0" borderId="0" applyFont="0" applyFill="0" applyBorder="0" applyAlignment="0" applyProtection="0"/>
    <xf numFmtId="0" fontId="24" fillId="0" borderId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33" fillId="0" borderId="0" applyFont="0" applyFill="0" applyBorder="0" applyAlignment="0" applyProtection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33" fillId="0" borderId="0" applyFont="0" applyFill="0" applyBorder="0" applyAlignment="0" applyProtection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41" fontId="3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1" fontId="33" fillId="0" borderId="0" applyFont="0" applyFill="0" applyBorder="0" applyAlignment="0" applyProtection="0"/>
    <xf numFmtId="0" fontId="24" fillId="0" borderId="0"/>
    <xf numFmtId="0" fontId="23" fillId="0" borderId="0"/>
    <xf numFmtId="41" fontId="33" fillId="0" borderId="0" applyFont="0" applyFill="0" applyBorder="0" applyAlignment="0" applyProtection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41" fontId="33" fillId="0" borderId="0" applyFont="0" applyFill="0" applyBorder="0" applyAlignment="0" applyProtection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38" fillId="0" borderId="0">
      <alignment vertical="center"/>
    </xf>
    <xf numFmtId="188" fontId="3" fillId="0" borderId="2" applyBorder="0"/>
    <xf numFmtId="188" fontId="3" fillId="0" borderId="2" applyBorder="0"/>
    <xf numFmtId="188" fontId="3" fillId="0" borderId="2" applyBorder="0"/>
    <xf numFmtId="0" fontId="3" fillId="0" borderId="2" applyBorder="0"/>
    <xf numFmtId="0" fontId="25" fillId="2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9" fontId="3" fillId="0" borderId="0">
      <protection locked="0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20" borderId="3" applyNumberFormat="0" applyAlignment="0" applyProtection="0">
      <alignment vertical="center"/>
    </xf>
    <xf numFmtId="0" fontId="28" fillId="20" borderId="3" applyNumberFormat="0" applyAlignment="0" applyProtection="0">
      <alignment vertical="center"/>
    </xf>
    <xf numFmtId="0" fontId="28" fillId="20" borderId="3" applyNumberFormat="0" applyAlignment="0" applyProtection="0">
      <alignment vertical="center"/>
    </xf>
    <xf numFmtId="189" fontId="23" fillId="0" borderId="0">
      <protection locked="0"/>
    </xf>
    <xf numFmtId="0" fontId="29" fillId="0" borderId="0">
      <protection locked="0"/>
    </xf>
    <xf numFmtId="0" fontId="29" fillId="0" borderId="0">
      <protection locked="0"/>
    </xf>
    <xf numFmtId="0" fontId="30" fillId="3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1" fillId="0" borderId="0">
      <protection locked="0"/>
    </xf>
    <xf numFmtId="3" fontId="70" fillId="0" borderId="4">
      <alignment horizontal="center"/>
    </xf>
    <xf numFmtId="0" fontId="69" fillId="0" borderId="5">
      <alignment vertical="center"/>
    </xf>
    <xf numFmtId="0" fontId="31" fillId="0" borderId="0"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40" fontId="32" fillId="0" borderId="0" applyFont="0" applyFill="0" applyBorder="0" applyAlignment="0" applyProtection="0"/>
    <xf numFmtId="38" fontId="32" fillId="0" borderId="0" applyFont="0" applyFill="0" applyBorder="0" applyAlignment="0" applyProtection="0"/>
    <xf numFmtId="0" fontId="25" fillId="21" borderId="6" applyNumberFormat="0" applyFont="0" applyAlignment="0" applyProtection="0">
      <alignment vertical="center"/>
    </xf>
    <xf numFmtId="0" fontId="25" fillId="21" borderId="6" applyNumberFormat="0" applyFont="0" applyAlignment="0" applyProtection="0">
      <alignment vertical="center"/>
    </xf>
    <xf numFmtId="0" fontId="25" fillId="21" borderId="6" applyNumberFormat="0" applyFont="0" applyAlignment="0" applyProtection="0">
      <alignment vertical="center"/>
    </xf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9" fontId="33" fillId="22" borderId="0" applyFill="0" applyBorder="0" applyProtection="0">
      <alignment horizontal="right"/>
    </xf>
    <xf numFmtId="10" fontId="33" fillId="0" borderId="0" applyFill="0" applyBorder="0" applyProtection="0">
      <alignment horizontal="right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5" fillId="0" borderId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24" borderId="7" applyNumberFormat="0" applyAlignment="0" applyProtection="0">
      <alignment vertical="center"/>
    </xf>
    <xf numFmtId="0" fontId="37" fillId="24" borderId="7" applyNumberFormat="0" applyAlignment="0" applyProtection="0">
      <alignment vertical="center"/>
    </xf>
    <xf numFmtId="0" fontId="37" fillId="24" borderId="7" applyNumberFormat="0" applyAlignment="0" applyProtection="0">
      <alignment vertical="center"/>
    </xf>
    <xf numFmtId="190" fontId="24" fillId="0" borderId="0">
      <alignment vertical="center"/>
    </xf>
    <xf numFmtId="41" fontId="67" fillId="0" borderId="0" applyFont="0" applyFill="0" applyBorder="0" applyAlignment="0" applyProtection="0">
      <alignment vertical="center"/>
    </xf>
    <xf numFmtId="213" fontId="38" fillId="0" borderId="0" applyFont="0" applyFill="0" applyBorder="0" applyAlignment="0" applyProtection="0"/>
    <xf numFmtId="214" fontId="3" fillId="0" borderId="0" applyFont="0" applyFill="0" applyBorder="0" applyAlignment="0" applyProtection="0"/>
    <xf numFmtId="200" fontId="38" fillId="0" borderId="0" applyFont="0" applyFill="0" applyBorder="0" applyAlignment="0" applyProtection="0"/>
    <xf numFmtId="41" fontId="25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62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38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197" fontId="3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23" fillId="0" borderId="0" applyFont="0" applyFill="0" applyBorder="0" applyAlignment="0" applyProtection="0"/>
    <xf numFmtId="213" fontId="38" fillId="0" borderId="0" applyFont="0" applyFill="0" applyBorder="0" applyAlignment="0" applyProtection="0"/>
    <xf numFmtId="41" fontId="23" fillId="0" borderId="0" applyFont="0" applyFill="0" applyBorder="0" applyAlignment="0" applyProtection="0"/>
    <xf numFmtId="213" fontId="38" fillId="0" borderId="0" applyFont="0" applyFill="0" applyBorder="0" applyAlignment="0" applyProtection="0"/>
    <xf numFmtId="213" fontId="38" fillId="0" borderId="0" applyFont="0" applyFill="0" applyBorder="0" applyAlignment="0" applyProtection="0"/>
    <xf numFmtId="0" fontId="24" fillId="0" borderId="0"/>
    <xf numFmtId="0" fontId="23" fillId="0" borderId="0"/>
    <xf numFmtId="0" fontId="39" fillId="0" borderId="8" applyNumberFormat="0" applyFill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39" fillId="0" borderId="8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8" fillId="0" borderId="0" applyNumberFormat="0" applyBorder="0" applyAlignment="0">
      <alignment horizontal="centerContinuous" vertical="center"/>
    </xf>
    <xf numFmtId="0" fontId="41" fillId="7" borderId="3" applyNumberFormat="0" applyAlignment="0" applyProtection="0">
      <alignment vertical="center"/>
    </xf>
    <xf numFmtId="0" fontId="41" fillId="7" borderId="3" applyNumberFormat="0" applyAlignment="0" applyProtection="0">
      <alignment vertical="center"/>
    </xf>
    <xf numFmtId="0" fontId="41" fillId="7" borderId="3" applyNumberFormat="0" applyAlignment="0" applyProtection="0">
      <alignment vertical="center"/>
    </xf>
    <xf numFmtId="4" fontId="31" fillId="0" borderId="0">
      <protection locked="0"/>
    </xf>
    <xf numFmtId="191" fontId="23" fillId="0" borderId="0">
      <protection locked="0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2" fillId="0" borderId="10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3" fillId="0" borderId="0"/>
    <xf numFmtId="0" fontId="23" fillId="0" borderId="0"/>
    <xf numFmtId="0" fontId="47" fillId="20" borderId="13" applyNumberFormat="0" applyAlignment="0" applyProtection="0">
      <alignment vertical="center"/>
    </xf>
    <xf numFmtId="0" fontId="47" fillId="20" borderId="13" applyNumberFormat="0" applyAlignment="0" applyProtection="0">
      <alignment vertical="center"/>
    </xf>
    <xf numFmtId="0" fontId="47" fillId="20" borderId="13" applyNumberFormat="0" applyAlignment="0" applyProtection="0">
      <alignment vertical="center"/>
    </xf>
    <xf numFmtId="41" fontId="23" fillId="0" borderId="0" applyFont="0" applyFill="0" applyBorder="0" applyAlignment="0" applyProtection="0"/>
    <xf numFmtId="192" fontId="33" fillId="22" borderId="0" applyFill="0" applyBorder="0" applyProtection="0">
      <alignment horizontal="right"/>
    </xf>
    <xf numFmtId="40" fontId="3" fillId="0" borderId="1"/>
    <xf numFmtId="0" fontId="8" fillId="0" borderId="0" applyFont="0" applyFill="0" applyBorder="0" applyAlignment="0" applyProtection="0"/>
    <xf numFmtId="222" fontId="3" fillId="0" borderId="0" applyFont="0" applyFill="0" applyBorder="0" applyAlignment="0" applyProtection="0"/>
    <xf numFmtId="193" fontId="3" fillId="0" borderId="0">
      <protection locked="0"/>
    </xf>
    <xf numFmtId="0" fontId="3" fillId="0" borderId="0" applyAlignment="0"/>
    <xf numFmtId="0" fontId="3" fillId="0" borderId="0"/>
    <xf numFmtId="0" fontId="23" fillId="0" borderId="0"/>
    <xf numFmtId="0" fontId="24" fillId="0" borderId="0"/>
    <xf numFmtId="0" fontId="23" fillId="0" borderId="0"/>
    <xf numFmtId="0" fontId="25" fillId="0" borderId="0">
      <alignment vertical="center"/>
    </xf>
    <xf numFmtId="0" fontId="80" fillId="0" borderId="0">
      <alignment vertical="center"/>
    </xf>
    <xf numFmtId="0" fontId="3" fillId="0" borderId="0"/>
    <xf numFmtId="0" fontId="38" fillId="0" borderId="0">
      <alignment vertical="center"/>
    </xf>
    <xf numFmtId="0" fontId="62" fillId="0" borderId="0"/>
    <xf numFmtId="0" fontId="48" fillId="0" borderId="0"/>
    <xf numFmtId="0" fontId="38" fillId="0" borderId="0"/>
    <xf numFmtId="0" fontId="3" fillId="0" borderId="0" applyAlignment="0"/>
    <xf numFmtId="0" fontId="23" fillId="0" borderId="0"/>
    <xf numFmtId="0" fontId="31" fillId="0" borderId="14">
      <protection locked="0"/>
    </xf>
    <xf numFmtId="194" fontId="3" fillId="0" borderId="0">
      <protection locked="0"/>
    </xf>
    <xf numFmtId="195" fontId="23" fillId="0" borderId="0">
      <protection locked="0"/>
    </xf>
    <xf numFmtId="0" fontId="49" fillId="0" borderId="0" applyFont="0" applyFill="0" applyBorder="0" applyAlignment="0" applyProtection="0"/>
    <xf numFmtId="216" fontId="50" fillId="0" borderId="0" applyFont="0" applyFill="0" applyBorder="0" applyAlignment="0" applyProtection="0"/>
    <xf numFmtId="0" fontId="49" fillId="0" borderId="0" applyFont="0" applyFill="0" applyBorder="0" applyAlignment="0" applyProtection="0"/>
    <xf numFmtId="217" fontId="23" fillId="0" borderId="0" applyFont="0" applyFill="0" applyBorder="0" applyAlignment="0" applyProtection="0"/>
    <xf numFmtId="0" fontId="70" fillId="0" borderId="0"/>
    <xf numFmtId="0" fontId="49" fillId="0" borderId="0" applyFont="0" applyFill="0" applyBorder="0" applyAlignment="0" applyProtection="0"/>
    <xf numFmtId="218" fontId="23" fillId="0" borderId="0" applyFont="0" applyFill="0" applyBorder="0" applyAlignment="0" applyProtection="0"/>
    <xf numFmtId="0" fontId="49" fillId="0" borderId="0" applyFont="0" applyFill="0" applyBorder="0" applyAlignment="0" applyProtection="0"/>
    <xf numFmtId="219" fontId="23" fillId="0" borderId="0" applyFont="0" applyFill="0" applyBorder="0" applyAlignment="0" applyProtection="0"/>
    <xf numFmtId="37" fontId="50" fillId="0" borderId="0"/>
    <xf numFmtId="0" fontId="49" fillId="0" borderId="0"/>
    <xf numFmtId="0" fontId="68" fillId="0" borderId="0" applyFill="0" applyBorder="0" applyAlignment="0"/>
    <xf numFmtId="0" fontId="51" fillId="0" borderId="0"/>
    <xf numFmtId="196" fontId="3" fillId="0" borderId="0">
      <protection locked="0"/>
    </xf>
    <xf numFmtId="38" fontId="24" fillId="0" borderId="0" applyFont="0" applyFill="0" applyBorder="0" applyAlignment="0" applyProtection="0"/>
    <xf numFmtId="0" fontId="23" fillId="0" borderId="0"/>
    <xf numFmtId="197" fontId="24" fillId="0" borderId="0" applyFont="0" applyFill="0" applyBorder="0" applyAlignment="0" applyProtection="0"/>
    <xf numFmtId="3" fontId="24" fillId="0" borderId="0" applyFont="0" applyFill="0" applyBorder="0" applyAlignment="0" applyProtection="0"/>
    <xf numFmtId="0" fontId="71" fillId="0" borderId="0" applyNumberFormat="0" applyAlignment="0">
      <alignment horizontal="left"/>
    </xf>
    <xf numFmtId="196" fontId="3" fillId="0" borderId="0">
      <protection locked="0"/>
    </xf>
    <xf numFmtId="198" fontId="24" fillId="0" borderId="0" applyFont="0" applyFill="0" applyBorder="0" applyAlignment="0" applyProtection="0"/>
    <xf numFmtId="199" fontId="24" fillId="0" borderId="0" applyFont="0" applyFill="0" applyBorder="0" applyAlignment="0" applyProtection="0"/>
    <xf numFmtId="220" fontId="23" fillId="0" borderId="0" applyFont="0" applyFill="0" applyBorder="0" applyAlignment="0" applyProtection="0"/>
    <xf numFmtId="0" fontId="52" fillId="0" borderId="0"/>
    <xf numFmtId="196" fontId="3" fillId="0" borderId="0">
      <protection locked="0"/>
    </xf>
    <xf numFmtId="41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52" fillId="0" borderId="0"/>
    <xf numFmtId="0" fontId="72" fillId="0" borderId="0" applyNumberFormat="0" applyAlignment="0">
      <alignment horizontal="left"/>
    </xf>
    <xf numFmtId="221" fontId="3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73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73" fillId="0" borderId="0">
      <protection locked="0"/>
    </xf>
    <xf numFmtId="196" fontId="3" fillId="0" borderId="0">
      <protection locked="0"/>
    </xf>
    <xf numFmtId="38" fontId="53" fillId="22" borderId="0" applyNumberFormat="0" applyBorder="0" applyAlignment="0" applyProtection="0"/>
    <xf numFmtId="0" fontId="54" fillId="0" borderId="0">
      <alignment horizontal="left"/>
    </xf>
    <xf numFmtId="0" fontId="55" fillId="0" borderId="15" applyNumberFormat="0" applyAlignment="0" applyProtection="0">
      <alignment horizontal="left" vertical="center"/>
    </xf>
    <xf numFmtId="0" fontId="55" fillId="0" borderId="16">
      <alignment horizontal="left" vertical="center"/>
    </xf>
    <xf numFmtId="0" fontId="7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96" fontId="3" fillId="0" borderId="0">
      <protection locked="0"/>
    </xf>
    <xf numFmtId="196" fontId="3" fillId="0" borderId="0">
      <protection locked="0"/>
    </xf>
    <xf numFmtId="0" fontId="77" fillId="0" borderId="0" applyNumberFormat="0" applyFill="0" applyBorder="0" applyAlignment="0" applyProtection="0"/>
    <xf numFmtId="10" fontId="53" fillId="22" borderId="17" applyNumberFormat="0" applyBorder="0" applyAlignment="0" applyProtection="0"/>
    <xf numFmtId="20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56" fillId="0" borderId="18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3" fillId="0" borderId="0"/>
    <xf numFmtId="0" fontId="24" fillId="0" borderId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0" fontId="23" fillId="0" borderId="0">
      <alignment vertical="center"/>
    </xf>
    <xf numFmtId="196" fontId="3" fillId="0" borderId="0">
      <protection locked="0"/>
    </xf>
    <xf numFmtId="10" fontId="24" fillId="0" borderId="0" applyFont="0" applyFill="0" applyBorder="0" applyAlignment="0" applyProtection="0"/>
    <xf numFmtId="196" fontId="3" fillId="0" borderId="0">
      <protection locked="0"/>
    </xf>
    <xf numFmtId="30" fontId="75" fillId="0" borderId="0" applyNumberFormat="0" applyFill="0" applyBorder="0" applyAlignment="0" applyProtection="0">
      <alignment horizontal="left"/>
    </xf>
    <xf numFmtId="0" fontId="24" fillId="25" borderId="0"/>
    <xf numFmtId="0" fontId="56" fillId="0" borderId="0"/>
    <xf numFmtId="40" fontId="76" fillId="0" borderId="0" applyBorder="0">
      <alignment horizontal="right"/>
    </xf>
    <xf numFmtId="0" fontId="57" fillId="0" borderId="0" applyFill="0" applyBorder="0" applyProtection="0">
      <alignment horizontal="centerContinuous" vertical="center"/>
    </xf>
    <xf numFmtId="0" fontId="8" fillId="22" borderId="0" applyFill="0" applyBorder="0" applyProtection="0">
      <alignment horizontal="center" vertical="center"/>
    </xf>
    <xf numFmtId="196" fontId="3" fillId="0" borderId="19">
      <protection locked="0"/>
    </xf>
    <xf numFmtId="0" fontId="5" fillId="0" borderId="20">
      <alignment horizontal="left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" fillId="21" borderId="6" applyNumberFormat="0" applyFont="0" applyAlignment="0" applyProtection="0">
      <alignment vertical="center"/>
    </xf>
    <xf numFmtId="0" fontId="2" fillId="21" borderId="6" applyNumberFormat="0" applyFont="0" applyAlignment="0" applyProtection="0">
      <alignment vertical="center"/>
    </xf>
    <xf numFmtId="0" fontId="2" fillId="21" borderId="6" applyNumberFormat="0" applyFont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80" fillId="0" borderId="0" applyFont="0" applyFill="0" applyBorder="0" applyAlignment="0" applyProtection="0">
      <alignment vertical="center"/>
    </xf>
    <xf numFmtId="0" fontId="80" fillId="0" borderId="0">
      <alignment vertical="center"/>
    </xf>
    <xf numFmtId="0" fontId="23" fillId="0" borderId="0"/>
    <xf numFmtId="0" fontId="3" fillId="0" borderId="0"/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38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" fillId="0" borderId="0"/>
    <xf numFmtId="0" fontId="3" fillId="0" borderId="0">
      <alignment vertical="center"/>
    </xf>
    <xf numFmtId="188" fontId="3" fillId="0" borderId="0" applyFont="0" applyFill="0" applyBorder="0" applyAlignment="0" applyProtection="0"/>
    <xf numFmtId="0" fontId="3" fillId="0" borderId="0">
      <alignment vertical="center"/>
    </xf>
    <xf numFmtId="41" fontId="23" fillId="0" borderId="0" applyFont="0" applyFill="0" applyBorder="0" applyAlignment="0" applyProtection="0">
      <alignment vertical="center"/>
    </xf>
  </cellStyleXfs>
  <cellXfs count="1224">
    <xf numFmtId="0" fontId="0" fillId="0" borderId="0" xfId="0">
      <alignment vertical="center"/>
    </xf>
    <xf numFmtId="0" fontId="8" fillId="0" borderId="0" xfId="0" applyFont="1">
      <alignment vertical="center"/>
    </xf>
    <xf numFmtId="0" fontId="14" fillId="0" borderId="0" xfId="0" applyFont="1" applyAlignment="1">
      <alignment horizontal="center"/>
    </xf>
    <xf numFmtId="0" fontId="14" fillId="0" borderId="25" xfId="0" applyFont="1" applyBorder="1" applyAlignment="1">
      <alignment horizontal="center"/>
    </xf>
    <xf numFmtId="0" fontId="15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0" fontId="18" fillId="0" borderId="0" xfId="0" applyFont="1">
      <alignment vertical="center"/>
    </xf>
    <xf numFmtId="0" fontId="19" fillId="0" borderId="0" xfId="0" applyFont="1" applyAlignment="1">
      <alignment horizontal="left" vertical="center"/>
    </xf>
    <xf numFmtId="49" fontId="19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14" fillId="0" borderId="0" xfId="0" applyFont="1">
      <alignment vertical="center"/>
    </xf>
    <xf numFmtId="0" fontId="13" fillId="0" borderId="0" xfId="0" applyFont="1">
      <alignment vertical="center"/>
    </xf>
    <xf numFmtId="49" fontId="18" fillId="0" borderId="0" xfId="0" applyNumberFormat="1" applyFont="1" applyAlignment="1">
      <alignment horizontal="center" vertical="center"/>
    </xf>
    <xf numFmtId="0" fontId="9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12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8" fillId="0" borderId="21" xfId="0" applyFont="1" applyBorder="1" applyAlignment="1">
      <alignment horizontal="center" vertical="center" textRotation="255"/>
    </xf>
    <xf numFmtId="0" fontId="8" fillId="0" borderId="22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textRotation="255"/>
    </xf>
    <xf numFmtId="0" fontId="8" fillId="0" borderId="22" xfId="0" applyFont="1" applyBorder="1" applyAlignment="1">
      <alignment horizontal="center" vertical="center"/>
    </xf>
    <xf numFmtId="0" fontId="8" fillId="0" borderId="22" xfId="0" applyFont="1" applyBorder="1" applyAlignment="1">
      <alignment vertical="center" textRotation="255"/>
    </xf>
    <xf numFmtId="0" fontId="8" fillId="0" borderId="22" xfId="0" applyFont="1" applyBorder="1" applyAlignment="1"/>
    <xf numFmtId="0" fontId="19" fillId="0" borderId="28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8" fillId="0" borderId="0" xfId="0" applyFont="1" applyAlignment="1"/>
    <xf numFmtId="0" fontId="8" fillId="0" borderId="24" xfId="0" applyFont="1" applyBorder="1" applyAlignment="1">
      <alignment horizontal="center" vertical="center" textRotation="255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textRotation="255"/>
    </xf>
    <xf numFmtId="0" fontId="8" fillId="0" borderId="0" xfId="0" applyFont="1" applyAlignment="1">
      <alignment vertical="center" textRotation="255"/>
    </xf>
    <xf numFmtId="0" fontId="8" fillId="0" borderId="17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8" fillId="0" borderId="24" xfId="0" applyFont="1" applyBorder="1" applyAlignment="1"/>
    <xf numFmtId="0" fontId="8" fillId="0" borderId="25" xfId="0" applyFont="1" applyBorder="1" applyAlignment="1"/>
    <xf numFmtId="0" fontId="14" fillId="0" borderId="24" xfId="0" applyFont="1" applyBorder="1" applyAlignment="1">
      <alignment horizontal="center"/>
    </xf>
    <xf numFmtId="0" fontId="4" fillId="0" borderId="24" xfId="0" applyFont="1" applyBorder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4" fillId="0" borderId="25" xfId="0" applyFont="1" applyBorder="1">
      <alignment vertical="center"/>
    </xf>
    <xf numFmtId="0" fontId="4" fillId="0" borderId="24" xfId="0" applyFont="1" applyBorder="1" applyAlignment="1">
      <alignment horizontal="right" vertical="center"/>
    </xf>
    <xf numFmtId="3" fontId="15" fillId="0" borderId="0" xfId="0" applyNumberFormat="1" applyFont="1" applyAlignment="1">
      <alignment horizontal="left"/>
    </xf>
    <xf numFmtId="0" fontId="4" fillId="0" borderId="24" xfId="0" applyFont="1" applyBorder="1" applyAlignment="1">
      <alignment horizontal="center" vertical="center"/>
    </xf>
    <xf numFmtId="183" fontId="8" fillId="0" borderId="0" xfId="0" applyNumberFormat="1" applyFont="1" applyAlignment="1"/>
    <xf numFmtId="0" fontId="18" fillId="0" borderId="21" xfId="0" applyFont="1" applyBorder="1">
      <alignment vertical="center"/>
    </xf>
    <xf numFmtId="0" fontId="18" fillId="0" borderId="22" xfId="0" applyFont="1" applyBorder="1">
      <alignment vertical="center"/>
    </xf>
    <xf numFmtId="0" fontId="18" fillId="0" borderId="23" xfId="0" applyFont="1" applyBorder="1">
      <alignment vertical="center"/>
    </xf>
    <xf numFmtId="0" fontId="17" fillId="0" borderId="24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18" fillId="0" borderId="24" xfId="0" applyFont="1" applyBorder="1">
      <alignment vertical="center"/>
    </xf>
    <xf numFmtId="0" fontId="18" fillId="0" borderId="25" xfId="0" applyFont="1" applyBorder="1">
      <alignment vertical="center"/>
    </xf>
    <xf numFmtId="0" fontId="19" fillId="0" borderId="25" xfId="0" applyFont="1" applyBorder="1">
      <alignment vertical="center"/>
    </xf>
    <xf numFmtId="0" fontId="14" fillId="0" borderId="25" xfId="0" applyFont="1" applyBorder="1">
      <alignment vertical="center"/>
    </xf>
    <xf numFmtId="0" fontId="19" fillId="0" borderId="25" xfId="0" applyFont="1" applyBorder="1" applyAlignment="1">
      <alignment horizontal="left" vertical="center"/>
    </xf>
    <xf numFmtId="0" fontId="13" fillId="0" borderId="25" xfId="0" applyFont="1" applyBorder="1">
      <alignment vertical="center"/>
    </xf>
    <xf numFmtId="0" fontId="18" fillId="0" borderId="26" xfId="0" applyFont="1" applyBorder="1">
      <alignment vertical="center"/>
    </xf>
    <xf numFmtId="0" fontId="18" fillId="0" borderId="18" xfId="0" applyFont="1" applyBorder="1">
      <alignment vertical="center"/>
    </xf>
    <xf numFmtId="0" fontId="13" fillId="0" borderId="18" xfId="0" applyFont="1" applyBorder="1">
      <alignment vertical="center"/>
    </xf>
    <xf numFmtId="0" fontId="13" fillId="0" borderId="27" xfId="0" applyFont="1" applyBorder="1">
      <alignment vertical="center"/>
    </xf>
    <xf numFmtId="0" fontId="19" fillId="0" borderId="0" xfId="0" quotePrefix="1" applyFont="1" applyAlignment="1"/>
    <xf numFmtId="0" fontId="8" fillId="0" borderId="0" xfId="0" applyFont="1" applyAlignment="1">
      <alignment horizontal="right"/>
    </xf>
    <xf numFmtId="0" fontId="8" fillId="0" borderId="0" xfId="0" applyFont="1" applyAlignment="1">
      <alignment vertical="top"/>
    </xf>
    <xf numFmtId="0" fontId="22" fillId="0" borderId="0" xfId="0" applyFont="1" applyAlignment="1">
      <alignment horizontal="center" vertical="center"/>
    </xf>
    <xf numFmtId="0" fontId="11" fillId="0" borderId="0" xfId="0" applyFont="1">
      <alignment vertical="center"/>
    </xf>
    <xf numFmtId="0" fontId="22" fillId="0" borderId="0" xfId="0" applyFont="1" applyAlignment="1">
      <alignment horizontal="left" vertical="center"/>
    </xf>
    <xf numFmtId="0" fontId="22" fillId="0" borderId="0" xfId="3438" applyFont="1" applyAlignment="1">
      <alignment vertical="center"/>
    </xf>
    <xf numFmtId="0" fontId="22" fillId="0" borderId="0" xfId="3438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33" fillId="0" borderId="0" xfId="0" applyFont="1" applyAlignment="1">
      <alignment horizontal="right" vertical="center"/>
    </xf>
    <xf numFmtId="0" fontId="33" fillId="0" borderId="0" xfId="0" applyFont="1">
      <alignment vertical="center"/>
    </xf>
    <xf numFmtId="0" fontId="33" fillId="0" borderId="0" xfId="0" applyFont="1" applyAlignment="1">
      <alignment horizontal="left" vertical="center"/>
    </xf>
    <xf numFmtId="203" fontId="22" fillId="0" borderId="17" xfId="3375" applyNumberFormat="1" applyFont="1" applyBorder="1" applyAlignment="1">
      <alignment horizontal="center" vertical="center"/>
    </xf>
    <xf numFmtId="41" fontId="22" fillId="0" borderId="17" xfId="3375" applyFont="1" applyBorder="1" applyAlignment="1">
      <alignment horizontal="center" vertical="center"/>
    </xf>
    <xf numFmtId="206" fontId="22" fillId="0" borderId="17" xfId="3375" applyNumberFormat="1" applyFont="1" applyBorder="1" applyAlignment="1">
      <alignment horizontal="center" vertical="center"/>
    </xf>
    <xf numFmtId="207" fontId="22" fillId="0" borderId="17" xfId="0" applyNumberFormat="1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22" fillId="0" borderId="0" xfId="0" applyFont="1" applyAlignment="1">
      <alignment horizontal="right" vertical="center"/>
    </xf>
    <xf numFmtId="0" fontId="22" fillId="0" borderId="0" xfId="0" applyFont="1">
      <alignment vertical="center"/>
    </xf>
    <xf numFmtId="0" fontId="22" fillId="0" borderId="30" xfId="0" applyFont="1" applyBorder="1" applyAlignment="1">
      <alignment horizontal="center" vertical="center"/>
    </xf>
    <xf numFmtId="0" fontId="22" fillId="0" borderId="50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/>
    </xf>
    <xf numFmtId="0" fontId="22" fillId="0" borderId="76" xfId="0" applyFont="1" applyBorder="1" applyAlignment="1">
      <alignment horizontal="center" vertical="center"/>
    </xf>
    <xf numFmtId="0" fontId="22" fillId="28" borderId="17" xfId="0" applyFont="1" applyFill="1" applyBorder="1" applyAlignment="1">
      <alignment horizontal="center" vertical="center"/>
    </xf>
    <xf numFmtId="0" fontId="21" fillId="0" borderId="0" xfId="0" applyFont="1">
      <alignment vertical="center"/>
    </xf>
    <xf numFmtId="41" fontId="21" fillId="0" borderId="17" xfId="0" applyNumberFormat="1" applyFont="1" applyBorder="1" applyAlignment="1">
      <alignment horizontal="center" vertical="center"/>
    </xf>
    <xf numFmtId="206" fontId="21" fillId="0" borderId="17" xfId="0" applyNumberFormat="1" applyFont="1" applyBorder="1" applyAlignment="1">
      <alignment horizontal="center" vertical="center"/>
    </xf>
    <xf numFmtId="2" fontId="21" fillId="0" borderId="17" xfId="0" applyNumberFormat="1" applyFont="1" applyBorder="1" applyAlignment="1">
      <alignment horizontal="center" vertical="center"/>
    </xf>
    <xf numFmtId="20" fontId="21" fillId="0" borderId="17" xfId="0" quotePrefix="1" applyNumberFormat="1" applyFont="1" applyBorder="1" applyAlignment="1">
      <alignment horizontal="center" vertical="center"/>
    </xf>
    <xf numFmtId="0" fontId="22" fillId="28" borderId="28" xfId="0" applyFont="1" applyFill="1" applyBorder="1" applyAlignment="1">
      <alignment horizontal="center" vertical="center"/>
    </xf>
    <xf numFmtId="0" fontId="22" fillId="28" borderId="17" xfId="0" quotePrefix="1" applyFont="1" applyFill="1" applyBorder="1" applyAlignment="1">
      <alignment horizontal="center" vertical="center"/>
    </xf>
    <xf numFmtId="0" fontId="22" fillId="28" borderId="51" xfId="0" applyFont="1" applyFill="1" applyBorder="1" applyAlignment="1">
      <alignment horizontal="center" vertical="center"/>
    </xf>
    <xf numFmtId="188" fontId="22" fillId="28" borderId="52" xfId="0" applyNumberFormat="1" applyFont="1" applyFill="1" applyBorder="1" applyAlignment="1">
      <alignment horizontal="center" vertical="center"/>
    </xf>
    <xf numFmtId="203" fontId="22" fillId="28" borderId="52" xfId="0" applyNumberFormat="1" applyFont="1" applyFill="1" applyBorder="1" applyAlignment="1">
      <alignment horizontal="center" vertical="center"/>
    </xf>
    <xf numFmtId="188" fontId="22" fillId="28" borderId="53" xfId="0" applyNumberFormat="1" applyFont="1" applyFill="1" applyBorder="1" applyAlignment="1">
      <alignment horizontal="center" vertical="center"/>
    </xf>
    <xf numFmtId="205" fontId="22" fillId="28" borderId="0" xfId="0" applyNumberFormat="1" applyFont="1" applyFill="1" applyAlignment="1">
      <alignment horizontal="center" vertical="center"/>
    </xf>
    <xf numFmtId="41" fontId="21" fillId="0" borderId="17" xfId="3364" applyFont="1" applyBorder="1" applyAlignment="1">
      <alignment horizontal="center" vertical="center"/>
    </xf>
    <xf numFmtId="204" fontId="22" fillId="0" borderId="17" xfId="0" applyNumberFormat="1" applyFont="1" applyBorder="1" applyAlignment="1">
      <alignment horizontal="center" vertical="center"/>
    </xf>
    <xf numFmtId="0" fontId="84" fillId="0" borderId="0" xfId="0" applyFont="1">
      <alignment vertical="center"/>
    </xf>
    <xf numFmtId="0" fontId="33" fillId="0" borderId="52" xfId="0" applyFont="1" applyBorder="1" applyAlignment="1">
      <alignment horizontal="center" vertical="center"/>
    </xf>
    <xf numFmtId="0" fontId="86" fillId="0" borderId="0" xfId="3434" applyFont="1">
      <alignment vertical="center"/>
    </xf>
    <xf numFmtId="0" fontId="38" fillId="0" borderId="0" xfId="3434">
      <alignment vertical="center"/>
    </xf>
    <xf numFmtId="0" fontId="87" fillId="0" borderId="0" xfId="3434" applyFont="1">
      <alignment vertical="center"/>
    </xf>
    <xf numFmtId="0" fontId="88" fillId="0" borderId="0" xfId="3434" applyFont="1">
      <alignment vertical="center"/>
    </xf>
    <xf numFmtId="0" fontId="89" fillId="0" borderId="0" xfId="3434" applyFont="1" applyAlignment="1">
      <alignment horizontal="center" vertical="center"/>
    </xf>
    <xf numFmtId="0" fontId="38" fillId="0" borderId="24" xfId="3434" applyBorder="1">
      <alignment vertical="center"/>
    </xf>
    <xf numFmtId="0" fontId="38" fillId="0" borderId="25" xfId="3434" applyBorder="1">
      <alignment vertical="center"/>
    </xf>
    <xf numFmtId="0" fontId="89" fillId="0" borderId="22" xfId="3434" applyFont="1" applyBorder="1" applyAlignment="1">
      <alignment horizontal="center" vertical="center"/>
    </xf>
    <xf numFmtId="0" fontId="89" fillId="0" borderId="23" xfId="3434" applyFont="1" applyBorder="1" applyAlignment="1">
      <alignment horizontal="center" vertical="center"/>
    </xf>
    <xf numFmtId="0" fontId="88" fillId="0" borderId="24" xfId="3434" applyFont="1" applyBorder="1" applyAlignment="1">
      <alignment horizontal="centerContinuous" vertical="center"/>
    </xf>
    <xf numFmtId="0" fontId="88" fillId="0" borderId="0" xfId="3434" applyFont="1" applyAlignment="1">
      <alignment horizontal="centerContinuous" vertical="center"/>
    </xf>
    <xf numFmtId="0" fontId="88" fillId="0" borderId="0" xfId="3434" applyFont="1" applyAlignment="1">
      <alignment horizontal="left" vertical="center"/>
    </xf>
    <xf numFmtId="0" fontId="90" fillId="0" borderId="0" xfId="3434" applyFont="1">
      <alignment vertical="center"/>
    </xf>
    <xf numFmtId="0" fontId="91" fillId="0" borderId="0" xfId="3434" applyFont="1">
      <alignment vertical="center"/>
    </xf>
    <xf numFmtId="0" fontId="88" fillId="0" borderId="0" xfId="3434" applyFont="1" applyAlignment="1">
      <alignment horizontal="center" vertical="center"/>
    </xf>
    <xf numFmtId="0" fontId="38" fillId="0" borderId="0" xfId="3434" applyAlignment="1">
      <alignment horizontal="center" vertical="center"/>
    </xf>
    <xf numFmtId="0" fontId="38" fillId="0" borderId="25" xfId="3434" applyBorder="1" applyAlignment="1">
      <alignment horizontal="center" vertical="center"/>
    </xf>
    <xf numFmtId="213" fontId="92" fillId="0" borderId="101" xfId="3434" applyNumberFormat="1" applyFont="1" applyBorder="1">
      <alignment vertical="center"/>
    </xf>
    <xf numFmtId="213" fontId="92" fillId="0" borderId="0" xfId="3434" applyNumberFormat="1" applyFont="1">
      <alignment vertical="center"/>
    </xf>
    <xf numFmtId="4" fontId="38" fillId="0" borderId="0" xfId="3434" applyNumberFormat="1">
      <alignment vertical="center"/>
    </xf>
    <xf numFmtId="4" fontId="38" fillId="0" borderId="0" xfId="3434" quotePrefix="1" applyNumberFormat="1" applyAlignment="1">
      <alignment horizontal="center" vertical="center"/>
    </xf>
    <xf numFmtId="4" fontId="38" fillId="0" borderId="0" xfId="3434" applyNumberFormat="1" applyAlignment="1">
      <alignment horizontal="center" vertical="center"/>
    </xf>
    <xf numFmtId="0" fontId="88" fillId="0" borderId="24" xfId="3434" applyFont="1" applyBorder="1">
      <alignment vertical="center"/>
    </xf>
    <xf numFmtId="202" fontId="88" fillId="0" borderId="0" xfId="3434" applyNumberFormat="1" applyFont="1" applyAlignment="1">
      <alignment horizontal="center" vertical="center"/>
    </xf>
    <xf numFmtId="213" fontId="92" fillId="0" borderId="102" xfId="3434" applyNumberFormat="1" applyFont="1" applyBorder="1">
      <alignment vertical="center"/>
    </xf>
    <xf numFmtId="213" fontId="93" fillId="0" borderId="102" xfId="3434" applyNumberFormat="1" applyFont="1" applyBorder="1">
      <alignment vertical="center"/>
    </xf>
    <xf numFmtId="0" fontId="38" fillId="0" borderId="24" xfId="3434" applyBorder="1" applyAlignment="1">
      <alignment horizontal="center" vertical="center"/>
    </xf>
    <xf numFmtId="3" fontId="93" fillId="0" borderId="0" xfId="3434" applyNumberFormat="1" applyFont="1" applyAlignment="1">
      <alignment horizontal="center" vertical="center"/>
    </xf>
    <xf numFmtId="0" fontId="38" fillId="0" borderId="0" xfId="3434" applyAlignment="1">
      <alignment horizontal="left" vertical="center"/>
    </xf>
    <xf numFmtId="0" fontId="38" fillId="30" borderId="0" xfId="3434" applyFill="1">
      <alignment vertical="center"/>
    </xf>
    <xf numFmtId="4" fontId="38" fillId="0" borderId="0" xfId="3434" applyNumberFormat="1" applyAlignment="1">
      <alignment horizontal="left" vertical="center"/>
    </xf>
    <xf numFmtId="226" fontId="38" fillId="0" borderId="0" xfId="3434" applyNumberFormat="1" applyAlignment="1">
      <alignment horizontal="center" vertical="center"/>
    </xf>
    <xf numFmtId="0" fontId="38" fillId="0" borderId="25" xfId="3434" applyBorder="1" applyAlignment="1">
      <alignment horizontal="left" vertical="center"/>
    </xf>
    <xf numFmtId="0" fontId="38" fillId="0" borderId="64" xfId="3434" applyBorder="1" applyAlignment="1">
      <alignment horizontal="center" vertical="center"/>
    </xf>
    <xf numFmtId="4" fontId="38" fillId="0" borderId="104" xfId="3434" applyNumberFormat="1" applyBorder="1">
      <alignment vertical="center"/>
    </xf>
    <xf numFmtId="0" fontId="38" fillId="0" borderId="104" xfId="3434" applyBorder="1">
      <alignment vertical="center"/>
    </xf>
    <xf numFmtId="0" fontId="38" fillId="0" borderId="63" xfId="3434" applyBorder="1" applyAlignment="1">
      <alignment horizontal="left" vertical="center"/>
    </xf>
    <xf numFmtId="0" fontId="92" fillId="0" borderId="104" xfId="3434" applyFont="1" applyBorder="1">
      <alignment vertical="center"/>
    </xf>
    <xf numFmtId="0" fontId="38" fillId="0" borderId="104" xfId="3434" applyBorder="1" applyAlignment="1">
      <alignment horizontal="left" vertical="center"/>
    </xf>
    <xf numFmtId="0" fontId="38" fillId="0" borderId="63" xfId="3434" applyBorder="1">
      <alignment vertical="center"/>
    </xf>
    <xf numFmtId="0" fontId="38" fillId="0" borderId="0" xfId="3434" applyAlignment="1">
      <alignment horizontal="right" vertical="center"/>
    </xf>
    <xf numFmtId="0" fontId="92" fillId="0" borderId="0" xfId="3434" applyFont="1">
      <alignment vertical="center"/>
    </xf>
    <xf numFmtId="12" fontId="38" fillId="0" borderId="0" xfId="3434" applyNumberFormat="1" applyAlignment="1">
      <alignment horizontal="left" vertical="center"/>
    </xf>
    <xf numFmtId="12" fontId="38" fillId="0" borderId="0" xfId="3434" applyNumberFormat="1" applyAlignment="1">
      <alignment horizontal="center" vertical="center"/>
    </xf>
    <xf numFmtId="1" fontId="93" fillId="0" borderId="0" xfId="3434" applyNumberFormat="1" applyFont="1" applyAlignment="1">
      <alignment horizontal="left" vertical="center"/>
    </xf>
    <xf numFmtId="213" fontId="92" fillId="0" borderId="105" xfId="3434" applyNumberFormat="1" applyFont="1" applyBorder="1">
      <alignment vertical="center"/>
    </xf>
    <xf numFmtId="0" fontId="38" fillId="0" borderId="81" xfId="3434" applyBorder="1">
      <alignment vertical="center"/>
    </xf>
    <xf numFmtId="0" fontId="38" fillId="0" borderId="89" xfId="3434" applyBorder="1">
      <alignment vertical="center"/>
    </xf>
    <xf numFmtId="0" fontId="38" fillId="0" borderId="106" xfId="3434" applyBorder="1">
      <alignment vertical="center"/>
    </xf>
    <xf numFmtId="0" fontId="38" fillId="0" borderId="89" xfId="3434" applyBorder="1" applyAlignment="1">
      <alignment horizontal="right" vertical="center"/>
    </xf>
    <xf numFmtId="0" fontId="92" fillId="0" borderId="89" xfId="3434" applyFont="1" applyBorder="1">
      <alignment vertical="center"/>
    </xf>
    <xf numFmtId="0" fontId="38" fillId="0" borderId="89" xfId="3434" applyBorder="1" applyAlignment="1">
      <alignment horizontal="left" vertical="center"/>
    </xf>
    <xf numFmtId="0" fontId="38" fillId="0" borderId="89" xfId="3434" applyBorder="1" applyAlignment="1">
      <alignment horizontal="center" vertical="center"/>
    </xf>
    <xf numFmtId="12" fontId="38" fillId="30" borderId="0" xfId="3434" applyNumberFormat="1" applyFill="1" applyAlignment="1">
      <alignment horizontal="left" vertical="center"/>
    </xf>
    <xf numFmtId="226" fontId="38" fillId="0" borderId="0" xfId="3434" applyNumberFormat="1">
      <alignment vertical="center"/>
    </xf>
    <xf numFmtId="0" fontId="88" fillId="0" borderId="0" xfId="3434" applyFont="1" applyAlignment="1">
      <alignment horizontal="right" vertical="center"/>
    </xf>
    <xf numFmtId="0" fontId="38" fillId="0" borderId="0" xfId="3434" quotePrefix="1">
      <alignment vertical="center"/>
    </xf>
    <xf numFmtId="0" fontId="94" fillId="0" borderId="0" xfId="3434" applyFont="1">
      <alignment vertical="center"/>
    </xf>
    <xf numFmtId="227" fontId="38" fillId="0" borderId="0" xfId="3434" applyNumberFormat="1" applyAlignment="1">
      <alignment horizontal="center" vertical="center"/>
    </xf>
    <xf numFmtId="213" fontId="92" fillId="0" borderId="108" xfId="3434" applyNumberFormat="1" applyFont="1" applyBorder="1">
      <alignment vertical="center"/>
    </xf>
    <xf numFmtId="226" fontId="88" fillId="0" borderId="0" xfId="3434" applyNumberFormat="1" applyFont="1" applyAlignment="1">
      <alignment horizontal="center" vertical="center"/>
    </xf>
    <xf numFmtId="0" fontId="95" fillId="0" borderId="0" xfId="3434" applyFont="1" applyAlignment="1">
      <alignment horizontal="center" vertical="center"/>
    </xf>
    <xf numFmtId="0" fontId="93" fillId="0" borderId="0" xfId="3434" applyFont="1">
      <alignment vertical="center"/>
    </xf>
    <xf numFmtId="0" fontId="38" fillId="0" borderId="17" xfId="3434" applyBorder="1" applyAlignment="1">
      <alignment horizontal="center" vertical="center"/>
    </xf>
    <xf numFmtId="213" fontId="92" fillId="0" borderId="17" xfId="3434" applyNumberFormat="1" applyFont="1" applyBorder="1" applyAlignment="1">
      <alignment horizontal="center" vertical="center"/>
    </xf>
    <xf numFmtId="213" fontId="92" fillId="0" borderId="0" xfId="3434" applyNumberFormat="1" applyFont="1" applyAlignment="1">
      <alignment horizontal="center" vertical="center"/>
    </xf>
    <xf numFmtId="0" fontId="38" fillId="0" borderId="26" xfId="3434" applyBorder="1">
      <alignment vertical="center"/>
    </xf>
    <xf numFmtId="0" fontId="38" fillId="0" borderId="18" xfId="3434" applyBorder="1">
      <alignment vertical="center"/>
    </xf>
    <xf numFmtId="0" fontId="38" fillId="0" borderId="27" xfId="3434" applyBorder="1">
      <alignment vertical="center"/>
    </xf>
    <xf numFmtId="0" fontId="38" fillId="0" borderId="82" xfId="3434" applyBorder="1">
      <alignment vertical="center"/>
    </xf>
    <xf numFmtId="0" fontId="38" fillId="0" borderId="5" xfId="3434" applyBorder="1" applyAlignment="1">
      <alignment horizontal="center" vertical="center"/>
    </xf>
    <xf numFmtId="0" fontId="38" fillId="0" borderId="5" xfId="3434" applyBorder="1">
      <alignment vertical="center"/>
    </xf>
    <xf numFmtId="0" fontId="38" fillId="0" borderId="109" xfId="3434" applyBorder="1">
      <alignment vertical="center"/>
    </xf>
    <xf numFmtId="226" fontId="38" fillId="0" borderId="5" xfId="3434" applyNumberFormat="1" applyBorder="1">
      <alignment vertical="center"/>
    </xf>
    <xf numFmtId="226" fontId="38" fillId="0" borderId="89" xfId="3434" applyNumberFormat="1" applyBorder="1">
      <alignment vertical="center"/>
    </xf>
    <xf numFmtId="0" fontId="22" fillId="28" borderId="17" xfId="0" applyFont="1" applyFill="1" applyBorder="1" applyAlignment="1">
      <alignment horizontal="center" vertical="center" wrapText="1"/>
    </xf>
    <xf numFmtId="228" fontId="38" fillId="0" borderId="0" xfId="3434" applyNumberForma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22" fillId="0" borderId="5" xfId="0" applyFont="1" applyBorder="1">
      <alignment vertical="center"/>
    </xf>
    <xf numFmtId="0" fontId="22" fillId="0" borderId="77" xfId="0" applyFont="1" applyBorder="1" applyAlignment="1">
      <alignment horizontal="center" vertical="center"/>
    </xf>
    <xf numFmtId="188" fontId="22" fillId="28" borderId="53" xfId="3375" applyNumberFormat="1" applyFont="1" applyFill="1" applyBorder="1" applyAlignment="1">
      <alignment horizontal="center" vertical="center"/>
    </xf>
    <xf numFmtId="188" fontId="22" fillId="0" borderId="0" xfId="3375" applyNumberFormat="1" applyFont="1" applyFill="1" applyBorder="1" applyAlignment="1">
      <alignment horizontal="center" vertical="center"/>
    </xf>
    <xf numFmtId="223" fontId="22" fillId="0" borderId="0" xfId="0" applyNumberFormat="1" applyFont="1">
      <alignment vertical="center"/>
    </xf>
    <xf numFmtId="0" fontId="21" fillId="27" borderId="17" xfId="0" applyFont="1" applyFill="1" applyBorder="1" applyAlignment="1">
      <alignment horizontal="center" vertical="center"/>
    </xf>
    <xf numFmtId="210" fontId="22" fillId="0" borderId="0" xfId="0" applyNumberFormat="1" applyFont="1">
      <alignment vertical="center"/>
    </xf>
    <xf numFmtId="210" fontId="22" fillId="28" borderId="17" xfId="0" applyNumberFormat="1" applyFont="1" applyFill="1" applyBorder="1" applyAlignment="1">
      <alignment horizontal="center" vertical="center"/>
    </xf>
    <xf numFmtId="210" fontId="22" fillId="28" borderId="52" xfId="0" applyNumberFormat="1" applyFont="1" applyFill="1" applyBorder="1" applyAlignment="1">
      <alignment horizontal="center" vertical="center"/>
    </xf>
    <xf numFmtId="210" fontId="8" fillId="0" borderId="0" xfId="0" applyNumberFormat="1" applyFont="1">
      <alignment vertical="center"/>
    </xf>
    <xf numFmtId="0" fontId="21" fillId="27" borderId="30" xfId="0" applyFont="1" applyFill="1" applyBorder="1" applyAlignment="1">
      <alignment horizontal="center" vertical="center"/>
    </xf>
    <xf numFmtId="0" fontId="21" fillId="0" borderId="50" xfId="0" applyFont="1" applyBorder="1" applyAlignment="1">
      <alignment horizontal="center" vertical="center"/>
    </xf>
    <xf numFmtId="206" fontId="21" fillId="0" borderId="30" xfId="0" applyNumberFormat="1" applyFont="1" applyBorder="1" applyAlignment="1">
      <alignment horizontal="center" vertical="center"/>
    </xf>
    <xf numFmtId="0" fontId="96" fillId="27" borderId="51" xfId="0" applyFont="1" applyFill="1" applyBorder="1" applyAlignment="1">
      <alignment horizontal="center" vertical="center"/>
    </xf>
    <xf numFmtId="0" fontId="96" fillId="27" borderId="52" xfId="0" applyFont="1" applyFill="1" applyBorder="1" applyAlignment="1">
      <alignment horizontal="center" vertical="center"/>
    </xf>
    <xf numFmtId="41" fontId="96" fillId="27" borderId="52" xfId="3364" applyFont="1" applyFill="1" applyBorder="1" applyAlignment="1">
      <alignment horizontal="center" vertical="center"/>
    </xf>
    <xf numFmtId="0" fontId="33" fillId="28" borderId="29" xfId="0" applyFont="1" applyFill="1" applyBorder="1" applyAlignment="1">
      <alignment horizontal="center" vertical="center"/>
    </xf>
    <xf numFmtId="206" fontId="33" fillId="0" borderId="17" xfId="3375" applyNumberFormat="1" applyFont="1" applyBorder="1" applyAlignment="1">
      <alignment horizontal="center" vertical="center"/>
    </xf>
    <xf numFmtId="9" fontId="33" fillId="0" borderId="17" xfId="3349" applyFont="1" applyBorder="1" applyAlignment="1">
      <alignment horizontal="center" vertical="center"/>
    </xf>
    <xf numFmtId="188" fontId="18" fillId="28" borderId="17" xfId="3375" applyNumberFormat="1" applyFont="1" applyFill="1" applyBorder="1" applyAlignment="1">
      <alignment horizontal="center" vertical="center"/>
    </xf>
    <xf numFmtId="0" fontId="33" fillId="0" borderId="30" xfId="0" applyFont="1" applyBorder="1" applyAlignment="1">
      <alignment horizontal="center" vertical="center"/>
    </xf>
    <xf numFmtId="188" fontId="18" fillId="0" borderId="17" xfId="3349" applyNumberFormat="1" applyFont="1" applyFill="1" applyBorder="1" applyAlignment="1">
      <alignment horizontal="center" vertical="center"/>
    </xf>
    <xf numFmtId="208" fontId="18" fillId="0" borderId="17" xfId="3375" applyNumberFormat="1" applyFont="1" applyBorder="1" applyAlignment="1">
      <alignment horizontal="center" vertical="center"/>
    </xf>
    <xf numFmtId="9" fontId="18" fillId="0" borderId="17" xfId="3349" applyFont="1" applyBorder="1" applyAlignment="1">
      <alignment horizontal="center" vertical="center"/>
    </xf>
    <xf numFmtId="208" fontId="18" fillId="0" borderId="17" xfId="3375" applyNumberFormat="1" applyFont="1" applyFill="1" applyBorder="1" applyAlignment="1">
      <alignment horizontal="center" vertical="center"/>
    </xf>
    <xf numFmtId="208" fontId="33" fillId="0" borderId="17" xfId="3375" applyNumberFormat="1" applyFont="1" applyBorder="1" applyAlignment="1">
      <alignment horizontal="center" vertical="center"/>
    </xf>
    <xf numFmtId="208" fontId="18" fillId="28" borderId="17" xfId="3375" applyNumberFormat="1" applyFont="1" applyFill="1" applyBorder="1" applyAlignment="1">
      <alignment horizontal="center" vertical="center"/>
    </xf>
    <xf numFmtId="41" fontId="33" fillId="0" borderId="17" xfId="3375" applyFont="1" applyBorder="1" applyAlignment="1">
      <alignment horizontal="center" vertical="center"/>
    </xf>
    <xf numFmtId="41" fontId="18" fillId="28" borderId="17" xfId="3375" applyFont="1" applyFill="1" applyBorder="1" applyAlignment="1">
      <alignment horizontal="center" vertical="center"/>
    </xf>
    <xf numFmtId="9" fontId="33" fillId="0" borderId="52" xfId="3349" applyFont="1" applyBorder="1" applyAlignment="1">
      <alignment horizontal="center" vertical="center"/>
    </xf>
    <xf numFmtId="41" fontId="18" fillId="28" borderId="52" xfId="3375" applyFont="1" applyFill="1" applyBorder="1" applyAlignment="1">
      <alignment horizontal="center" vertical="center"/>
    </xf>
    <xf numFmtId="188" fontId="18" fillId="0" borderId="17" xfId="3375" applyNumberFormat="1" applyFont="1" applyFill="1" applyBorder="1" applyAlignment="1">
      <alignment horizontal="center" vertical="center"/>
    </xf>
    <xf numFmtId="204" fontId="22" fillId="0" borderId="0" xfId="0" applyNumberFormat="1" applyFont="1">
      <alignment vertical="center"/>
    </xf>
    <xf numFmtId="0" fontId="22" fillId="0" borderId="116" xfId="0" applyFont="1" applyBorder="1" applyAlignment="1">
      <alignment horizontal="center" vertical="center"/>
    </xf>
    <xf numFmtId="0" fontId="8" fillId="0" borderId="24" xfId="0" applyFont="1" applyBorder="1">
      <alignment vertical="center"/>
    </xf>
    <xf numFmtId="0" fontId="22" fillId="28" borderId="17" xfId="0" applyFont="1" applyFill="1" applyBorder="1" applyAlignment="1">
      <alignment horizontal="center" vertical="center" shrinkToFit="1"/>
    </xf>
    <xf numFmtId="0" fontId="21" fillId="0" borderId="117" xfId="0" applyFont="1" applyBorder="1" applyAlignment="1">
      <alignment horizontal="center" vertical="center"/>
    </xf>
    <xf numFmtId="0" fontId="21" fillId="0" borderId="113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1" fillId="0" borderId="114" xfId="0" applyFont="1" applyBorder="1" applyAlignment="1">
      <alignment horizontal="center" vertical="center"/>
    </xf>
    <xf numFmtId="0" fontId="4" fillId="0" borderId="21" xfId="0" applyFont="1" applyBorder="1">
      <alignment vertical="center"/>
    </xf>
    <xf numFmtId="0" fontId="4" fillId="0" borderId="22" xfId="0" applyFont="1" applyBorder="1">
      <alignment vertical="center"/>
    </xf>
    <xf numFmtId="0" fontId="4" fillId="0" borderId="23" xfId="0" applyFont="1" applyBorder="1">
      <alignment vertical="center"/>
    </xf>
    <xf numFmtId="0" fontId="8" fillId="0" borderId="26" xfId="0" applyFont="1" applyBorder="1">
      <alignment vertical="center"/>
    </xf>
    <xf numFmtId="0" fontId="8" fillId="0" borderId="18" xfId="0" applyFont="1" applyBorder="1">
      <alignment vertical="center"/>
    </xf>
    <xf numFmtId="0" fontId="8" fillId="0" borderId="27" xfId="0" applyFont="1" applyBorder="1">
      <alignment vertical="center"/>
    </xf>
    <xf numFmtId="0" fontId="8" fillId="0" borderId="21" xfId="0" applyFont="1" applyBorder="1">
      <alignment vertical="center"/>
    </xf>
    <xf numFmtId="0" fontId="22" fillId="31" borderId="0" xfId="3438" applyFont="1" applyFill="1" applyAlignment="1">
      <alignment horizontal="center" vertical="center"/>
    </xf>
    <xf numFmtId="0" fontId="22" fillId="32" borderId="71" xfId="0" applyFont="1" applyFill="1" applyBorder="1" applyAlignment="1">
      <alignment horizontal="center" vertical="center"/>
    </xf>
    <xf numFmtId="0" fontId="22" fillId="32" borderId="68" xfId="0" applyFont="1" applyFill="1" applyBorder="1" applyAlignment="1">
      <alignment horizontal="center" vertical="center"/>
    </xf>
    <xf numFmtId="43" fontId="33" fillId="0" borderId="17" xfId="3375" applyNumberFormat="1" applyFont="1" applyBorder="1" applyAlignment="1">
      <alignment horizontal="center" vertical="center"/>
    </xf>
    <xf numFmtId="0" fontId="22" fillId="32" borderId="60" xfId="0" applyFont="1" applyFill="1" applyBorder="1" applyAlignment="1">
      <alignment horizontal="center" vertical="center" shrinkToFit="1"/>
    </xf>
    <xf numFmtId="39" fontId="82" fillId="32" borderId="60" xfId="0" applyNumberFormat="1" applyFont="1" applyFill="1" applyBorder="1" applyAlignment="1">
      <alignment horizontal="center" vertical="center" shrinkToFit="1"/>
    </xf>
    <xf numFmtId="210" fontId="82" fillId="32" borderId="60" xfId="0" applyNumberFormat="1" applyFont="1" applyFill="1" applyBorder="1" applyAlignment="1">
      <alignment horizontal="center" vertical="center" shrinkToFit="1"/>
    </xf>
    <xf numFmtId="209" fontId="82" fillId="32" borderId="60" xfId="3375" applyNumberFormat="1" applyFont="1" applyFill="1" applyBorder="1" applyAlignment="1">
      <alignment horizontal="center" vertical="center" shrinkToFit="1"/>
    </xf>
    <xf numFmtId="210" fontId="82" fillId="32" borderId="60" xfId="3375" applyNumberFormat="1" applyFont="1" applyFill="1" applyBorder="1" applyAlignment="1">
      <alignment horizontal="center" vertical="center" shrinkToFit="1"/>
    </xf>
    <xf numFmtId="0" fontId="8" fillId="32" borderId="0" xfId="0" applyFont="1" applyFill="1">
      <alignment vertical="center"/>
    </xf>
    <xf numFmtId="0" fontId="22" fillId="32" borderId="62" xfId="0" applyFont="1" applyFill="1" applyBorder="1" applyAlignment="1">
      <alignment horizontal="center" vertical="center" shrinkToFit="1"/>
    </xf>
    <xf numFmtId="39" fontId="22" fillId="32" borderId="62" xfId="0" applyNumberFormat="1" applyFont="1" applyFill="1" applyBorder="1" applyAlignment="1">
      <alignment horizontal="center" vertical="center" shrinkToFit="1"/>
    </xf>
    <xf numFmtId="39" fontId="22" fillId="32" borderId="62" xfId="3375" applyNumberFormat="1" applyFont="1" applyFill="1" applyBorder="1" applyAlignment="1">
      <alignment horizontal="center" vertical="center" shrinkToFit="1"/>
    </xf>
    <xf numFmtId="210" fontId="22" fillId="32" borderId="62" xfId="3375" applyNumberFormat="1" applyFont="1" applyFill="1" applyBorder="1" applyAlignment="1">
      <alignment horizontal="center" vertical="center" shrinkToFit="1"/>
    </xf>
    <xf numFmtId="233" fontId="82" fillId="32" borderId="60" xfId="0" applyNumberFormat="1" applyFont="1" applyFill="1" applyBorder="1" applyAlignment="1">
      <alignment horizontal="center" vertical="center" shrinkToFit="1"/>
    </xf>
    <xf numFmtId="233" fontId="22" fillId="32" borderId="62" xfId="0" applyNumberFormat="1" applyFont="1" applyFill="1" applyBorder="1" applyAlignment="1">
      <alignment horizontal="center" vertical="center" shrinkToFit="1"/>
    </xf>
    <xf numFmtId="0" fontId="82" fillId="32" borderId="60" xfId="0" applyFont="1" applyFill="1" applyBorder="1" applyAlignment="1">
      <alignment horizontal="center" vertical="center" shrinkToFit="1"/>
    </xf>
    <xf numFmtId="204" fontId="22" fillId="32" borderId="62" xfId="0" applyNumberFormat="1" applyFont="1" applyFill="1" applyBorder="1" applyAlignment="1">
      <alignment horizontal="center" vertical="center" shrinkToFit="1"/>
    </xf>
    <xf numFmtId="204" fontId="22" fillId="32" borderId="71" xfId="0" applyNumberFormat="1" applyFont="1" applyFill="1" applyBorder="1" applyAlignment="1">
      <alignment horizontal="center" vertical="center"/>
    </xf>
    <xf numFmtId="0" fontId="22" fillId="32" borderId="0" xfId="0" applyFont="1" applyFill="1" applyAlignment="1">
      <alignment horizontal="center" vertical="center"/>
    </xf>
    <xf numFmtId="204" fontId="22" fillId="32" borderId="68" xfId="0" applyNumberFormat="1" applyFont="1" applyFill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39" fontId="82" fillId="32" borderId="120" xfId="0" applyNumberFormat="1" applyFont="1" applyFill="1" applyBorder="1" applyAlignment="1">
      <alignment horizontal="center" vertical="center" shrinkToFit="1"/>
    </xf>
    <xf numFmtId="39" fontId="22" fillId="32" borderId="77" xfId="0" applyNumberFormat="1" applyFont="1" applyFill="1" applyBorder="1" applyAlignment="1">
      <alignment horizontal="center" vertical="center" shrinkToFit="1"/>
    </xf>
    <xf numFmtId="234" fontId="22" fillId="32" borderId="62" xfId="3375" applyNumberFormat="1" applyFont="1" applyFill="1" applyBorder="1" applyAlignment="1">
      <alignment horizontal="center" vertical="center" shrinkToFit="1"/>
    </xf>
    <xf numFmtId="0" fontId="22" fillId="28" borderId="53" xfId="0" applyFont="1" applyFill="1" applyBorder="1" applyAlignment="1">
      <alignment horizontal="center" vertical="center"/>
    </xf>
    <xf numFmtId="0" fontId="8" fillId="0" borderId="0" xfId="0" quotePrefix="1" applyFont="1" applyAlignment="1">
      <alignment horizontal="left" vertical="top"/>
    </xf>
    <xf numFmtId="0" fontId="21" fillId="0" borderId="0" xfId="0" quotePrefix="1" applyFont="1" applyAlignment="1">
      <alignment horizontal="right" vertical="top"/>
    </xf>
    <xf numFmtId="0" fontId="8" fillId="0" borderId="25" xfId="0" applyFont="1" applyBorder="1">
      <alignment vertical="center"/>
    </xf>
    <xf numFmtId="0" fontId="10" fillId="0" borderId="0" xfId="0" applyFont="1" applyAlignment="1">
      <alignment horizontal="center" shrinkToFit="1"/>
    </xf>
    <xf numFmtId="0" fontId="22" fillId="0" borderId="70" xfId="0" applyFont="1" applyBorder="1" applyAlignment="1">
      <alignment horizontal="center" vertical="center"/>
    </xf>
    <xf numFmtId="0" fontId="22" fillId="0" borderId="57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95" xfId="0" applyFont="1" applyBorder="1" applyAlignment="1">
      <alignment horizontal="center" vertical="center"/>
    </xf>
    <xf numFmtId="0" fontId="21" fillId="0" borderId="99" xfId="0" applyFont="1" applyBorder="1" applyAlignment="1">
      <alignment horizontal="center" vertical="center"/>
    </xf>
    <xf numFmtId="0" fontId="21" fillId="0" borderId="97" xfId="0" applyFont="1" applyBorder="1" applyAlignment="1">
      <alignment horizontal="center" vertical="center"/>
    </xf>
    <xf numFmtId="0" fontId="99" fillId="0" borderId="0" xfId="0" applyFont="1" applyAlignment="1">
      <alignment horizontal="center" shrinkToFit="1"/>
    </xf>
    <xf numFmtId="237" fontId="82" fillId="31" borderId="75" xfId="0" applyNumberFormat="1" applyFont="1" applyFill="1" applyBorder="1" applyAlignment="1">
      <alignment horizontal="center" vertical="center"/>
    </xf>
    <xf numFmtId="238" fontId="82" fillId="31" borderId="1" xfId="0" applyNumberFormat="1" applyFont="1" applyFill="1" applyBorder="1" applyAlignment="1">
      <alignment horizontal="left" vertical="center"/>
    </xf>
    <xf numFmtId="0" fontId="82" fillId="31" borderId="71" xfId="0" applyFont="1" applyFill="1" applyBorder="1" applyAlignment="1">
      <alignment horizontal="center" vertical="center"/>
    </xf>
    <xf numFmtId="0" fontId="82" fillId="31" borderId="68" xfId="0" applyFont="1" applyFill="1" applyBorder="1" applyAlignment="1">
      <alignment horizontal="center" vertical="center"/>
    </xf>
    <xf numFmtId="240" fontId="21" fillId="0" borderId="17" xfId="0" applyNumberFormat="1" applyFont="1" applyBorder="1" applyAlignment="1">
      <alignment horizontal="center" vertical="center"/>
    </xf>
    <xf numFmtId="242" fontId="93" fillId="30" borderId="103" xfId="3434" applyNumberFormat="1" applyFont="1" applyFill="1" applyBorder="1">
      <alignment vertical="center"/>
    </xf>
    <xf numFmtId="204" fontId="22" fillId="32" borderId="77" xfId="3375" applyNumberFormat="1" applyFont="1" applyFill="1" applyBorder="1" applyAlignment="1">
      <alignment horizontal="center" vertical="center" shrinkToFit="1"/>
    </xf>
    <xf numFmtId="41" fontId="22" fillId="32" borderId="17" xfId="3364" applyFont="1" applyFill="1" applyBorder="1" applyAlignment="1">
      <alignment horizontal="center" vertical="center"/>
    </xf>
    <xf numFmtId="41" fontId="22" fillId="32" borderId="68" xfId="3364" applyFont="1" applyFill="1" applyBorder="1" applyAlignment="1">
      <alignment horizontal="center" vertical="center"/>
    </xf>
    <xf numFmtId="0" fontId="21" fillId="32" borderId="71" xfId="0" applyFont="1" applyFill="1" applyBorder="1" applyAlignment="1">
      <alignment horizontal="center" vertical="center" wrapText="1"/>
    </xf>
    <xf numFmtId="0" fontId="21" fillId="32" borderId="52" xfId="0" applyFont="1" applyFill="1" applyBorder="1" applyAlignment="1">
      <alignment horizontal="center" vertical="center" shrinkToFit="1"/>
    </xf>
    <xf numFmtId="0" fontId="21" fillId="32" borderId="68" xfId="0" applyFont="1" applyFill="1" applyBorder="1" applyAlignment="1">
      <alignment horizontal="center" vertical="center"/>
    </xf>
    <xf numFmtId="229" fontId="93" fillId="30" borderId="102" xfId="3434" applyNumberFormat="1" applyFont="1" applyFill="1" applyBorder="1">
      <alignment vertical="center"/>
    </xf>
    <xf numFmtId="229" fontId="93" fillId="30" borderId="103" xfId="3434" applyNumberFormat="1" applyFont="1" applyFill="1" applyBorder="1">
      <alignment vertical="center"/>
    </xf>
    <xf numFmtId="245" fontId="38" fillId="26" borderId="0" xfId="3434" applyNumberFormat="1" applyFill="1">
      <alignment vertical="center"/>
    </xf>
    <xf numFmtId="0" fontId="33" fillId="28" borderId="28" xfId="0" applyFont="1" applyFill="1" applyBorder="1" applyAlignment="1">
      <alignment horizontal="center" vertical="center"/>
    </xf>
    <xf numFmtId="0" fontId="22" fillId="28" borderId="52" xfId="0" applyFont="1" applyFill="1" applyBorder="1" applyAlignment="1">
      <alignment horizontal="center" vertical="center"/>
    </xf>
    <xf numFmtId="203" fontId="6" fillId="28" borderId="52" xfId="0" applyNumberFormat="1" applyFont="1" applyFill="1" applyBorder="1" applyAlignment="1">
      <alignment horizontal="center" vertical="center"/>
    </xf>
    <xf numFmtId="204" fontId="33" fillId="0" borderId="17" xfId="0" applyNumberFormat="1" applyFont="1" applyBorder="1" applyAlignment="1">
      <alignment horizontal="right" vertical="center"/>
    </xf>
    <xf numFmtId="229" fontId="33" fillId="0" borderId="52" xfId="3375" applyNumberFormat="1" applyFont="1" applyBorder="1" applyAlignment="1">
      <alignment horizontal="center" vertical="center"/>
    </xf>
    <xf numFmtId="231" fontId="22" fillId="32" borderId="62" xfId="3375" applyNumberFormat="1" applyFont="1" applyFill="1" applyBorder="1" applyAlignment="1">
      <alignment horizontal="center" vertical="center" shrinkToFit="1"/>
    </xf>
    <xf numFmtId="41" fontId="22" fillId="32" borderId="52" xfId="3364" applyFont="1" applyFill="1" applyBorder="1" applyAlignment="1">
      <alignment horizontal="center" vertical="center"/>
    </xf>
    <xf numFmtId="0" fontId="96" fillId="32" borderId="51" xfId="0" applyFont="1" applyFill="1" applyBorder="1" applyAlignment="1">
      <alignment horizontal="center" vertical="center" shrinkToFit="1"/>
    </xf>
    <xf numFmtId="188" fontId="96" fillId="32" borderId="58" xfId="3375" applyNumberFormat="1" applyFont="1" applyFill="1" applyBorder="1" applyAlignment="1">
      <alignment horizontal="right" vertical="center" shrinkToFit="1"/>
    </xf>
    <xf numFmtId="0" fontId="62" fillId="32" borderId="0" xfId="0" applyFont="1" applyFill="1">
      <alignment vertical="center"/>
    </xf>
    <xf numFmtId="0" fontId="62" fillId="32" borderId="0" xfId="0" applyFont="1" applyFill="1" applyAlignment="1">
      <alignment vertical="center" shrinkToFit="1"/>
    </xf>
    <xf numFmtId="0" fontId="101" fillId="32" borderId="0" xfId="0" applyFont="1" applyFill="1">
      <alignment vertical="center"/>
    </xf>
    <xf numFmtId="0" fontId="58" fillId="32" borderId="0" xfId="0" applyFont="1" applyFill="1" applyAlignment="1">
      <alignment horizontal="center" vertical="center" shrinkToFit="1"/>
    </xf>
    <xf numFmtId="0" fontId="58" fillId="32" borderId="0" xfId="0" applyFont="1" applyFill="1" applyAlignment="1">
      <alignment vertical="center" shrinkToFit="1"/>
    </xf>
    <xf numFmtId="0" fontId="58" fillId="32" borderId="0" xfId="0" applyFont="1" applyFill="1">
      <alignment vertical="center"/>
    </xf>
    <xf numFmtId="188" fontId="58" fillId="32" borderId="0" xfId="0" applyNumberFormat="1" applyFont="1" applyFill="1" applyAlignment="1">
      <alignment horizontal="center" vertical="center"/>
    </xf>
    <xf numFmtId="0" fontId="8" fillId="33" borderId="0" xfId="0" applyFont="1" applyFill="1">
      <alignment vertical="center"/>
    </xf>
    <xf numFmtId="0" fontId="13" fillId="0" borderId="24" xfId="0" applyFont="1" applyBorder="1">
      <alignment vertical="center"/>
    </xf>
    <xf numFmtId="0" fontId="94" fillId="0" borderId="0" xfId="3428" applyFont="1"/>
    <xf numFmtId="0" fontId="103" fillId="0" borderId="0" xfId="3428" applyFont="1"/>
    <xf numFmtId="0" fontId="94" fillId="0" borderId="0" xfId="3428" applyFont="1" applyAlignment="1">
      <alignment vertical="center"/>
    </xf>
    <xf numFmtId="0" fontId="103" fillId="29" borderId="16" xfId="3428" applyFont="1" applyFill="1" applyBorder="1" applyAlignment="1">
      <alignment horizontal="centerContinuous" vertical="center"/>
    </xf>
    <xf numFmtId="0" fontId="103" fillId="29" borderId="17" xfId="3428" applyFont="1" applyFill="1" applyBorder="1" applyAlignment="1">
      <alignment horizontal="center" vertical="center"/>
    </xf>
    <xf numFmtId="0" fontId="94" fillId="0" borderId="69" xfId="3428" applyFont="1" applyBorder="1" applyAlignment="1">
      <alignment horizontal="right" vertical="center"/>
    </xf>
    <xf numFmtId="0" fontId="94" fillId="0" borderId="71" xfId="3428" applyFont="1" applyBorder="1" applyAlignment="1">
      <alignment horizontal="right" vertical="center"/>
    </xf>
    <xf numFmtId="43" fontId="94" fillId="0" borderId="132" xfId="3428" applyNumberFormat="1" applyFont="1" applyBorder="1" applyAlignment="1">
      <alignment horizontal="right" vertical="center"/>
    </xf>
    <xf numFmtId="43" fontId="94" fillId="0" borderId="68" xfId="3428" applyNumberFormat="1" applyFont="1" applyBorder="1" applyAlignment="1">
      <alignment horizontal="right" vertical="center"/>
    </xf>
    <xf numFmtId="0" fontId="94" fillId="0" borderId="68" xfId="3428" applyFont="1" applyBorder="1" applyAlignment="1">
      <alignment horizontal="right" vertical="center"/>
    </xf>
    <xf numFmtId="2" fontId="94" fillId="0" borderId="68" xfId="3428" applyNumberFormat="1" applyFont="1" applyBorder="1" applyAlignment="1">
      <alignment horizontal="right" vertical="center"/>
    </xf>
    <xf numFmtId="2" fontId="94" fillId="0" borderId="132" xfId="3428" applyNumberFormat="1" applyFont="1" applyBorder="1" applyAlignment="1">
      <alignment horizontal="right" vertical="center"/>
    </xf>
    <xf numFmtId="0" fontId="105" fillId="0" borderId="0" xfId="3432" applyFont="1">
      <alignment vertical="center"/>
    </xf>
    <xf numFmtId="246" fontId="107" fillId="0" borderId="134" xfId="3432" applyNumberFormat="1" applyFont="1" applyBorder="1" applyAlignment="1">
      <alignment horizontal="center" vertical="center"/>
    </xf>
    <xf numFmtId="0" fontId="107" fillId="0" borderId="135" xfId="3432" applyFont="1" applyBorder="1" applyAlignment="1">
      <alignment horizontal="center" vertical="center"/>
    </xf>
    <xf numFmtId="0" fontId="107" fillId="0" borderId="0" xfId="3432" applyFont="1">
      <alignment vertical="center"/>
    </xf>
    <xf numFmtId="187" fontId="107" fillId="0" borderId="45" xfId="3432" applyNumberFormat="1" applyFont="1" applyBorder="1">
      <alignment vertical="center"/>
    </xf>
    <xf numFmtId="0" fontId="107" fillId="0" borderId="46" xfId="3432" applyFont="1" applyBorder="1" applyAlignment="1">
      <alignment horizontal="center" vertical="center" shrinkToFit="1"/>
    </xf>
    <xf numFmtId="0" fontId="107" fillId="0" borderId="63" xfId="3432" applyFont="1" applyBorder="1" applyAlignment="1">
      <alignment horizontal="distributed" vertical="center" indent="1" shrinkToFit="1"/>
    </xf>
    <xf numFmtId="247" fontId="107" fillId="0" borderId="42" xfId="3432" applyNumberFormat="1" applyFont="1" applyBorder="1">
      <alignment vertical="center"/>
    </xf>
    <xf numFmtId="0" fontId="107" fillId="0" borderId="43" xfId="3432" applyFont="1" applyBorder="1" applyAlignment="1">
      <alignment horizontal="left" vertical="center" wrapText="1" shrinkToFit="1"/>
    </xf>
    <xf numFmtId="0" fontId="107" fillId="0" borderId="138" xfId="3432" applyFont="1" applyBorder="1" applyAlignment="1">
      <alignment horizontal="distributed" vertical="center" indent="1" shrinkToFit="1"/>
    </xf>
    <xf numFmtId="187" fontId="107" fillId="0" borderId="32" xfId="3432" applyNumberFormat="1" applyFont="1" applyBorder="1">
      <alignment vertical="center"/>
    </xf>
    <xf numFmtId="0" fontId="107" fillId="0" borderId="115" xfId="3432" applyFont="1" applyBorder="1" applyAlignment="1">
      <alignment horizontal="center" vertical="center" shrinkToFit="1"/>
    </xf>
    <xf numFmtId="187" fontId="107" fillId="34" borderId="38" xfId="3432" applyNumberFormat="1" applyFont="1" applyFill="1" applyBorder="1">
      <alignment vertical="center"/>
    </xf>
    <xf numFmtId="0" fontId="107" fillId="34" borderId="39" xfId="3432" applyFont="1" applyFill="1" applyBorder="1" applyAlignment="1">
      <alignment horizontal="center" vertical="center" shrinkToFit="1"/>
    </xf>
    <xf numFmtId="0" fontId="108" fillId="0" borderId="44" xfId="3432" applyFont="1" applyBorder="1" applyAlignment="1">
      <alignment horizontal="distributed" vertical="center" indent="1" shrinkToFit="1"/>
    </xf>
    <xf numFmtId="0" fontId="107" fillId="0" borderId="45" xfId="3432" applyFont="1" applyBorder="1" applyAlignment="1">
      <alignment horizontal="distributed" vertical="center" indent="1" shrinkToFit="1"/>
    </xf>
    <xf numFmtId="0" fontId="107" fillId="0" borderId="20" xfId="3432" applyFont="1" applyBorder="1" applyAlignment="1">
      <alignment horizontal="distributed" vertical="center" indent="1" shrinkToFit="1"/>
    </xf>
    <xf numFmtId="0" fontId="107" fillId="0" borderId="42" xfId="3432" applyFont="1" applyBorder="1" applyAlignment="1">
      <alignment horizontal="distributed" vertical="center" indent="1" shrinkToFit="1"/>
    </xf>
    <xf numFmtId="187" fontId="107" fillId="0" borderId="42" xfId="3432" applyNumberFormat="1" applyFont="1" applyBorder="1">
      <alignment vertical="center"/>
    </xf>
    <xf numFmtId="187" fontId="107" fillId="35" borderId="42" xfId="3432" applyNumberFormat="1" applyFont="1" applyFill="1" applyBorder="1">
      <alignment vertical="center"/>
    </xf>
    <xf numFmtId="248" fontId="107" fillId="0" borderId="43" xfId="3432" applyNumberFormat="1" applyFont="1" applyBorder="1" applyAlignment="1">
      <alignment horizontal="center" vertical="center" shrinkToFit="1"/>
    </xf>
    <xf numFmtId="248" fontId="107" fillId="0" borderId="0" xfId="3432" applyNumberFormat="1" applyFont="1">
      <alignment vertical="center"/>
    </xf>
    <xf numFmtId="248" fontId="107" fillId="0" borderId="45" xfId="3432" applyNumberFormat="1" applyFont="1" applyBorder="1">
      <alignment vertical="center"/>
    </xf>
    <xf numFmtId="0" fontId="108" fillId="0" borderId="47" xfId="3432" applyFont="1" applyBorder="1" applyAlignment="1">
      <alignment horizontal="distributed" vertical="center" indent="1" shrinkToFit="1"/>
    </xf>
    <xf numFmtId="0" fontId="108" fillId="0" borderId="4" xfId="3432" applyFont="1" applyBorder="1" applyAlignment="1">
      <alignment horizontal="distributed" vertical="center" indent="1" shrinkToFit="1"/>
    </xf>
    <xf numFmtId="248" fontId="107" fillId="0" borderId="4" xfId="3432" applyNumberFormat="1" applyFont="1" applyBorder="1">
      <alignment vertical="center"/>
    </xf>
    <xf numFmtId="0" fontId="108" fillId="0" borderId="89" xfId="3432" applyFont="1" applyBorder="1" applyAlignment="1">
      <alignment horizontal="right" vertical="center" indent="1" shrinkToFit="1"/>
    </xf>
    <xf numFmtId="0" fontId="107" fillId="0" borderId="0" xfId="3432" applyFont="1" applyAlignment="1">
      <alignment horizontal="distributed" vertical="center" indent="1" shrinkToFit="1"/>
    </xf>
    <xf numFmtId="187" fontId="107" fillId="0" borderId="0" xfId="3432" applyNumberFormat="1" applyFont="1">
      <alignment vertical="center"/>
    </xf>
    <xf numFmtId="0" fontId="107" fillId="0" borderId="0" xfId="3432" applyFont="1" applyAlignment="1">
      <alignment horizontal="distributed" vertical="center" wrapText="1" indent="1" shrinkToFit="1"/>
    </xf>
    <xf numFmtId="0" fontId="107" fillId="0" borderId="0" xfId="3432" applyFont="1" applyAlignment="1">
      <alignment horizontal="right" vertical="center" indent="1" shrinkToFit="1"/>
    </xf>
    <xf numFmtId="249" fontId="107" fillId="0" borderId="0" xfId="3432" applyNumberFormat="1" applyFont="1" applyAlignment="1">
      <alignment horizontal="center" vertical="center"/>
    </xf>
    <xf numFmtId="187" fontId="107" fillId="0" borderId="0" xfId="3432" applyNumberFormat="1" applyFont="1" applyAlignment="1">
      <alignment horizontal="center" vertical="center"/>
    </xf>
    <xf numFmtId="0" fontId="107" fillId="0" borderId="0" xfId="3432" applyFont="1" applyAlignment="1">
      <alignment horizontal="center" vertical="center"/>
    </xf>
    <xf numFmtId="249" fontId="107" fillId="0" borderId="0" xfId="3432" applyNumberFormat="1" applyFont="1" applyAlignment="1">
      <alignment horizontal="right" vertical="center"/>
    </xf>
    <xf numFmtId="187" fontId="107" fillId="32" borderId="42" xfId="3432" applyNumberFormat="1" applyFont="1" applyFill="1" applyBorder="1">
      <alignment vertical="center"/>
    </xf>
    <xf numFmtId="246" fontId="109" fillId="0" borderId="134" xfId="3432" applyNumberFormat="1" applyFont="1" applyBorder="1" applyAlignment="1">
      <alignment horizontal="center" vertical="center"/>
    </xf>
    <xf numFmtId="0" fontId="109" fillId="0" borderId="135" xfId="3432" applyFont="1" applyBorder="1" applyAlignment="1">
      <alignment horizontal="center" vertical="center"/>
    </xf>
    <xf numFmtId="0" fontId="109" fillId="0" borderId="0" xfId="3432" applyFont="1">
      <alignment vertical="center"/>
    </xf>
    <xf numFmtId="187" fontId="109" fillId="0" borderId="42" xfId="3432" applyNumberFormat="1" applyFont="1" applyBorder="1">
      <alignment vertical="center"/>
    </xf>
    <xf numFmtId="250" fontId="109" fillId="0" borderId="42" xfId="3432" applyNumberFormat="1" applyFont="1" applyBorder="1">
      <alignment vertical="center"/>
    </xf>
    <xf numFmtId="0" fontId="109" fillId="0" borderId="43" xfId="3432" applyFont="1" applyBorder="1" applyAlignment="1">
      <alignment horizontal="center" vertical="center" shrinkToFit="1"/>
    </xf>
    <xf numFmtId="0" fontId="109" fillId="0" borderId="20" xfId="3432" applyFont="1" applyBorder="1" applyAlignment="1">
      <alignment horizontal="distributed" vertical="center" indent="1" shrinkToFit="1"/>
    </xf>
    <xf numFmtId="251" fontId="109" fillId="0" borderId="43" xfId="3432" applyNumberFormat="1" applyFont="1" applyBorder="1" applyAlignment="1">
      <alignment horizontal="center" vertical="center" shrinkToFit="1"/>
    </xf>
    <xf numFmtId="252" fontId="109" fillId="0" borderId="42" xfId="3432" applyNumberFormat="1" applyFont="1" applyBorder="1">
      <alignment vertical="center"/>
    </xf>
    <xf numFmtId="253" fontId="109" fillId="0" borderId="43" xfId="3432" applyNumberFormat="1" applyFont="1" applyBorder="1" applyAlignment="1">
      <alignment horizontal="center" vertical="center" shrinkToFit="1"/>
    </xf>
    <xf numFmtId="254" fontId="109" fillId="0" borderId="43" xfId="3432" applyNumberFormat="1" applyFont="1" applyBorder="1" applyAlignment="1">
      <alignment horizontal="center" vertical="center" shrinkToFit="1"/>
    </xf>
    <xf numFmtId="2" fontId="109" fillId="0" borderId="0" xfId="3432" applyNumberFormat="1" applyFont="1">
      <alignment vertical="center"/>
    </xf>
    <xf numFmtId="255" fontId="109" fillId="32" borderId="42" xfId="3432" applyNumberFormat="1" applyFont="1" applyFill="1" applyBorder="1">
      <alignment vertical="center"/>
    </xf>
    <xf numFmtId="250" fontId="109" fillId="32" borderId="42" xfId="3432" applyNumberFormat="1" applyFont="1" applyFill="1" applyBorder="1">
      <alignment vertical="center"/>
    </xf>
    <xf numFmtId="254" fontId="109" fillId="32" borderId="43" xfId="3432" applyNumberFormat="1" applyFont="1" applyFill="1" applyBorder="1" applyAlignment="1">
      <alignment horizontal="center" vertical="center" shrinkToFit="1"/>
    </xf>
    <xf numFmtId="0" fontId="109" fillId="32" borderId="0" xfId="3432" applyFont="1" applyFill="1">
      <alignment vertical="center"/>
    </xf>
    <xf numFmtId="256" fontId="109" fillId="32" borderId="42" xfId="3432" applyNumberFormat="1" applyFont="1" applyFill="1" applyBorder="1">
      <alignment vertical="center"/>
    </xf>
    <xf numFmtId="257" fontId="109" fillId="0" borderId="42" xfId="3432" applyNumberFormat="1" applyFont="1" applyBorder="1">
      <alignment vertical="center"/>
    </xf>
    <xf numFmtId="0" fontId="109" fillId="0" borderId="31" xfId="3432" applyFont="1" applyBorder="1" applyAlignment="1">
      <alignment horizontal="distributed" vertical="center" indent="1" shrinkToFit="1"/>
    </xf>
    <xf numFmtId="0" fontId="109" fillId="0" borderId="110" xfId="3432" applyFont="1" applyBorder="1" applyAlignment="1">
      <alignment horizontal="distributed" vertical="center" indent="1" shrinkToFit="1"/>
    </xf>
    <xf numFmtId="0" fontId="107" fillId="0" borderId="47" xfId="3432" applyFont="1" applyBorder="1" applyAlignment="1">
      <alignment horizontal="distributed" vertical="center" indent="1" shrinkToFit="1"/>
    </xf>
    <xf numFmtId="187" fontId="107" fillId="0" borderId="4" xfId="3432" applyNumberFormat="1" applyFont="1" applyBorder="1">
      <alignment vertical="center"/>
    </xf>
    <xf numFmtId="250" fontId="107" fillId="0" borderId="4" xfId="3432" applyNumberFormat="1" applyFont="1" applyBorder="1">
      <alignment vertical="center"/>
    </xf>
    <xf numFmtId="0" fontId="107" fillId="0" borderId="48" xfId="3432" applyFont="1" applyBorder="1" applyAlignment="1">
      <alignment horizontal="center" vertical="center" shrinkToFit="1"/>
    </xf>
    <xf numFmtId="0" fontId="107" fillId="0" borderId="140" xfId="3432" applyFont="1" applyBorder="1" applyAlignment="1">
      <alignment horizontal="left" vertical="center"/>
    </xf>
    <xf numFmtId="0" fontId="109" fillId="0" borderId="63" xfId="3432" applyFont="1" applyBorder="1" applyAlignment="1">
      <alignment horizontal="distributed" vertical="center"/>
    </xf>
    <xf numFmtId="0" fontId="109" fillId="32" borderId="63" xfId="3432" applyFont="1" applyFill="1" applyBorder="1" applyAlignment="1">
      <alignment horizontal="distributed" vertical="center"/>
    </xf>
    <xf numFmtId="0" fontId="33" fillId="0" borderId="0" xfId="0" quotePrefix="1" applyFont="1">
      <alignment vertical="center"/>
    </xf>
    <xf numFmtId="0" fontId="22" fillId="28" borderId="28" xfId="0" applyFont="1" applyFill="1" applyBorder="1" applyAlignment="1">
      <alignment horizontal="center" vertical="center" wrapText="1"/>
    </xf>
    <xf numFmtId="238" fontId="82" fillId="31" borderId="1" xfId="0" quotePrefix="1" applyNumberFormat="1" applyFont="1" applyFill="1" applyBorder="1" applyAlignment="1">
      <alignment horizontal="left" vertical="center"/>
    </xf>
    <xf numFmtId="0" fontId="22" fillId="32" borderId="125" xfId="0" applyFont="1" applyFill="1" applyBorder="1" applyAlignment="1">
      <alignment horizontal="center" vertical="center" shrinkToFit="1"/>
    </xf>
    <xf numFmtId="39" fontId="82" fillId="32" borderId="125" xfId="0" applyNumberFormat="1" applyFont="1" applyFill="1" applyBorder="1" applyAlignment="1">
      <alignment horizontal="center" vertical="center" shrinkToFit="1"/>
    </xf>
    <xf numFmtId="210" fontId="82" fillId="32" borderId="125" xfId="0" applyNumberFormat="1" applyFont="1" applyFill="1" applyBorder="1" applyAlignment="1">
      <alignment horizontal="center" vertical="center" shrinkToFit="1"/>
    </xf>
    <xf numFmtId="209" fontId="82" fillId="32" borderId="125" xfId="3375" applyNumberFormat="1" applyFont="1" applyFill="1" applyBorder="1" applyAlignment="1">
      <alignment horizontal="center" vertical="center" shrinkToFit="1"/>
    </xf>
    <xf numFmtId="210" fontId="82" fillId="32" borderId="125" xfId="3375" applyNumberFormat="1" applyFont="1" applyFill="1" applyBorder="1" applyAlignment="1">
      <alignment horizontal="center" vertical="center" shrinkToFit="1"/>
    </xf>
    <xf numFmtId="39" fontId="82" fillId="32" borderId="145" xfId="0" applyNumberFormat="1" applyFont="1" applyFill="1" applyBorder="1" applyAlignment="1">
      <alignment horizontal="center" vertical="center" shrinkToFit="1"/>
    </xf>
    <xf numFmtId="0" fontId="22" fillId="32" borderId="127" xfId="0" applyFont="1" applyFill="1" applyBorder="1" applyAlignment="1">
      <alignment horizontal="center" vertical="center" shrinkToFit="1"/>
    </xf>
    <xf numFmtId="39" fontId="82" fillId="32" borderId="127" xfId="0" applyNumberFormat="1" applyFont="1" applyFill="1" applyBorder="1" applyAlignment="1">
      <alignment horizontal="center" vertical="center" shrinkToFit="1"/>
    </xf>
    <xf numFmtId="210" fontId="82" fillId="32" borderId="127" xfId="0" applyNumberFormat="1" applyFont="1" applyFill="1" applyBorder="1" applyAlignment="1">
      <alignment horizontal="center" vertical="center" shrinkToFit="1"/>
    </xf>
    <xf numFmtId="209" fontId="82" fillId="32" borderId="127" xfId="3375" applyNumberFormat="1" applyFont="1" applyFill="1" applyBorder="1" applyAlignment="1">
      <alignment horizontal="center" vertical="center" shrinkToFit="1"/>
    </xf>
    <xf numFmtId="210" fontId="82" fillId="32" borderId="127" xfId="3375" applyNumberFormat="1" applyFont="1" applyFill="1" applyBorder="1" applyAlignment="1">
      <alignment horizontal="center" vertical="center" shrinkToFit="1"/>
    </xf>
    <xf numFmtId="39" fontId="82" fillId="32" borderId="146" xfId="0" applyNumberFormat="1" applyFont="1" applyFill="1" applyBorder="1" applyAlignment="1">
      <alignment horizontal="center" vertical="center" shrinkToFit="1"/>
    </xf>
    <xf numFmtId="0" fontId="21" fillId="32" borderId="17" xfId="0" applyFont="1" applyFill="1" applyBorder="1" applyAlignment="1">
      <alignment horizontal="center" vertical="center" wrapText="1"/>
    </xf>
    <xf numFmtId="0" fontId="97" fillId="32" borderId="17" xfId="0" applyFont="1" applyFill="1" applyBorder="1" applyAlignment="1">
      <alignment horizontal="center" vertical="center" wrapText="1"/>
    </xf>
    <xf numFmtId="201" fontId="21" fillId="32" borderId="52" xfId="0" applyNumberFormat="1" applyFont="1" applyFill="1" applyBorder="1" applyAlignment="1">
      <alignment horizontal="center" vertical="center" shrinkToFit="1"/>
    </xf>
    <xf numFmtId="0" fontId="21" fillId="32" borderId="65" xfId="0" applyFont="1" applyFill="1" applyBorder="1" applyAlignment="1">
      <alignment horizontal="center" vertical="center" shrinkToFit="1"/>
    </xf>
    <xf numFmtId="188" fontId="96" fillId="32" borderId="52" xfId="3375" applyNumberFormat="1" applyFont="1" applyFill="1" applyBorder="1" applyAlignment="1">
      <alignment horizontal="right" vertical="center" shrinkToFit="1"/>
    </xf>
    <xf numFmtId="188" fontId="96" fillId="32" borderId="52" xfId="3375" applyNumberFormat="1" applyFont="1" applyFill="1" applyBorder="1" applyAlignment="1">
      <alignment vertical="center" shrinkToFit="1"/>
    </xf>
    <xf numFmtId="188" fontId="58" fillId="32" borderId="0" xfId="0" applyNumberFormat="1" applyFont="1" applyFill="1">
      <alignment vertical="center"/>
    </xf>
    <xf numFmtId="259" fontId="109" fillId="0" borderId="42" xfId="3432" applyNumberFormat="1" applyFont="1" applyBorder="1" applyAlignment="1">
      <alignment vertical="center" shrinkToFit="1"/>
    </xf>
    <xf numFmtId="259" fontId="109" fillId="32" borderId="42" xfId="3432" applyNumberFormat="1" applyFont="1" applyFill="1" applyBorder="1" applyAlignment="1">
      <alignment vertical="center" shrinkToFit="1"/>
    </xf>
    <xf numFmtId="260" fontId="109" fillId="32" borderId="42" xfId="3432" applyNumberFormat="1" applyFont="1" applyFill="1" applyBorder="1" applyAlignment="1">
      <alignment vertical="center" shrinkToFit="1"/>
    </xf>
    <xf numFmtId="261" fontId="109" fillId="32" borderId="42" xfId="3432" applyNumberFormat="1" applyFont="1" applyFill="1" applyBorder="1" applyAlignment="1">
      <alignment vertical="center" shrinkToFit="1"/>
    </xf>
    <xf numFmtId="262" fontId="109" fillId="32" borderId="42" xfId="3432" applyNumberFormat="1" applyFont="1" applyFill="1" applyBorder="1">
      <alignment vertical="center"/>
    </xf>
    <xf numFmtId="262" fontId="109" fillId="32" borderId="42" xfId="3432" applyNumberFormat="1" applyFont="1" applyFill="1" applyBorder="1" applyAlignment="1">
      <alignment vertical="center" shrinkToFit="1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25" xfId="0" applyBorder="1">
      <alignment vertical="center"/>
    </xf>
    <xf numFmtId="0" fontId="22" fillId="33" borderId="60" xfId="0" applyFont="1" applyFill="1" applyBorder="1" applyAlignment="1">
      <alignment horizontal="center" vertical="center" shrinkToFit="1"/>
    </xf>
    <xf numFmtId="39" fontId="82" fillId="33" borderId="60" xfId="0" applyNumberFormat="1" applyFont="1" applyFill="1" applyBorder="1" applyAlignment="1">
      <alignment horizontal="center" vertical="center" shrinkToFit="1"/>
    </xf>
    <xf numFmtId="210" fontId="82" fillId="33" borderId="60" xfId="0" applyNumberFormat="1" applyFont="1" applyFill="1" applyBorder="1" applyAlignment="1">
      <alignment horizontal="center" vertical="center" shrinkToFit="1"/>
    </xf>
    <xf numFmtId="209" fontId="82" fillId="33" borderId="60" xfId="3375" applyNumberFormat="1" applyFont="1" applyFill="1" applyBorder="1" applyAlignment="1">
      <alignment horizontal="center" vertical="center" shrinkToFit="1"/>
    </xf>
    <xf numFmtId="210" fontId="82" fillId="33" borderId="60" xfId="3375" applyNumberFormat="1" applyFont="1" applyFill="1" applyBorder="1" applyAlignment="1">
      <alignment horizontal="center" vertical="center" shrinkToFit="1"/>
    </xf>
    <xf numFmtId="39" fontId="82" fillId="33" borderId="120" xfId="0" applyNumberFormat="1" applyFont="1" applyFill="1" applyBorder="1" applyAlignment="1">
      <alignment horizontal="center" vertical="center" shrinkToFit="1"/>
    </xf>
    <xf numFmtId="0" fontId="22" fillId="33" borderId="62" xfId="0" applyFont="1" applyFill="1" applyBorder="1" applyAlignment="1">
      <alignment horizontal="center" vertical="center" shrinkToFit="1"/>
    </xf>
    <xf numFmtId="39" fontId="22" fillId="33" borderId="62" xfId="3375" applyNumberFormat="1" applyFont="1" applyFill="1" applyBorder="1" applyAlignment="1">
      <alignment horizontal="center" vertical="center" shrinkToFit="1"/>
    </xf>
    <xf numFmtId="234" fontId="22" fillId="33" borderId="62" xfId="3375" applyNumberFormat="1" applyFont="1" applyFill="1" applyBorder="1" applyAlignment="1">
      <alignment horizontal="center" vertical="center" shrinkToFit="1"/>
    </xf>
    <xf numFmtId="231" fontId="22" fillId="33" borderId="62" xfId="3375" applyNumberFormat="1" applyFont="1" applyFill="1" applyBorder="1" applyAlignment="1">
      <alignment horizontal="center" vertical="center" shrinkToFit="1"/>
    </xf>
    <xf numFmtId="210" fontId="22" fillId="33" borderId="62" xfId="3375" applyNumberFormat="1" applyFont="1" applyFill="1" applyBorder="1" applyAlignment="1">
      <alignment horizontal="center" vertical="center" shrinkToFit="1"/>
    </xf>
    <xf numFmtId="39" fontId="22" fillId="33" borderId="62" xfId="0" applyNumberFormat="1" applyFont="1" applyFill="1" applyBorder="1" applyAlignment="1">
      <alignment horizontal="center" vertical="center" shrinkToFit="1"/>
    </xf>
    <xf numFmtId="204" fontId="22" fillId="33" borderId="62" xfId="0" applyNumberFormat="1" applyFont="1" applyFill="1" applyBorder="1" applyAlignment="1">
      <alignment horizontal="center" vertical="center" shrinkToFit="1"/>
    </xf>
    <xf numFmtId="39" fontId="22" fillId="33" borderId="77" xfId="0" applyNumberFormat="1" applyFont="1" applyFill="1" applyBorder="1" applyAlignment="1">
      <alignment horizontal="center" vertical="center" shrinkToFit="1"/>
    </xf>
    <xf numFmtId="204" fontId="22" fillId="33" borderId="77" xfId="0" applyNumberFormat="1" applyFont="1" applyFill="1" applyBorder="1" applyAlignment="1">
      <alignment horizontal="center" vertical="center" shrinkToFit="1"/>
    </xf>
    <xf numFmtId="224" fontId="82" fillId="33" borderId="60" xfId="0" applyNumberFormat="1" applyFont="1" applyFill="1" applyBorder="1" applyAlignment="1">
      <alignment horizontal="center" vertical="center" shrinkToFit="1"/>
    </xf>
    <xf numFmtId="230" fontId="82" fillId="33" borderId="60" xfId="0" applyNumberFormat="1" applyFont="1" applyFill="1" applyBorder="1" applyAlignment="1">
      <alignment horizontal="center" vertical="center" shrinkToFit="1"/>
    </xf>
    <xf numFmtId="204" fontId="22" fillId="33" borderId="77" xfId="3375" applyNumberFormat="1" applyFont="1" applyFill="1" applyBorder="1" applyAlignment="1">
      <alignment horizontal="center" vertical="center" shrinkToFit="1"/>
    </xf>
    <xf numFmtId="233" fontId="82" fillId="33" borderId="60" xfId="0" applyNumberFormat="1" applyFont="1" applyFill="1" applyBorder="1" applyAlignment="1">
      <alignment horizontal="center" vertical="center" shrinkToFit="1"/>
    </xf>
    <xf numFmtId="231" fontId="82" fillId="33" borderId="60" xfId="0" applyNumberFormat="1" applyFont="1" applyFill="1" applyBorder="1" applyAlignment="1">
      <alignment horizontal="center" vertical="center" shrinkToFit="1"/>
    </xf>
    <xf numFmtId="233" fontId="22" fillId="33" borderId="62" xfId="0" applyNumberFormat="1" applyFont="1" applyFill="1" applyBorder="1" applyAlignment="1">
      <alignment horizontal="center" vertical="center" shrinkToFit="1"/>
    </xf>
    <xf numFmtId="0" fontId="82" fillId="33" borderId="60" xfId="0" applyFont="1" applyFill="1" applyBorder="1" applyAlignment="1">
      <alignment horizontal="center" vertical="center" shrinkToFit="1"/>
    </xf>
    <xf numFmtId="212" fontId="82" fillId="33" borderId="60" xfId="0" applyNumberFormat="1" applyFont="1" applyFill="1" applyBorder="1" applyAlignment="1">
      <alignment horizontal="center" vertical="center" shrinkToFit="1"/>
    </xf>
    <xf numFmtId="233" fontId="82" fillId="33" borderId="60" xfId="3375" applyNumberFormat="1" applyFont="1" applyFill="1" applyBorder="1" applyAlignment="1">
      <alignment horizontal="center" vertical="center" shrinkToFit="1"/>
    </xf>
    <xf numFmtId="211" fontId="82" fillId="33" borderId="120" xfId="0" applyNumberFormat="1" applyFont="1" applyFill="1" applyBorder="1" applyAlignment="1">
      <alignment horizontal="center" vertical="center" shrinkToFit="1"/>
    </xf>
    <xf numFmtId="233" fontId="22" fillId="33" borderId="62" xfId="3375" applyNumberFormat="1" applyFont="1" applyFill="1" applyBorder="1" applyAlignment="1">
      <alignment horizontal="center" vertical="center" shrinkToFit="1"/>
    </xf>
    <xf numFmtId="210" fontId="22" fillId="33" borderId="62" xfId="0" applyNumberFormat="1" applyFont="1" applyFill="1" applyBorder="1" applyAlignment="1">
      <alignment horizontal="center" vertical="center" shrinkToFit="1"/>
    </xf>
    <xf numFmtId="0" fontId="22" fillId="33" borderId="77" xfId="0" applyFont="1" applyFill="1" applyBorder="1" applyAlignment="1">
      <alignment horizontal="center" vertical="center" shrinkToFit="1"/>
    </xf>
    <xf numFmtId="207" fontId="82" fillId="33" borderId="60" xfId="0" applyNumberFormat="1" applyFont="1" applyFill="1" applyBorder="1" applyAlignment="1">
      <alignment horizontal="center" vertical="center" shrinkToFit="1"/>
    </xf>
    <xf numFmtId="0" fontId="82" fillId="33" borderId="120" xfId="0" applyFont="1" applyFill="1" applyBorder="1" applyAlignment="1">
      <alignment horizontal="center" vertical="center" shrinkToFit="1"/>
    </xf>
    <xf numFmtId="207" fontId="22" fillId="33" borderId="62" xfId="3375" applyNumberFormat="1" applyFont="1" applyFill="1" applyBorder="1" applyAlignment="1">
      <alignment horizontal="center" vertical="center" shrinkToFit="1"/>
    </xf>
    <xf numFmtId="2" fontId="82" fillId="33" borderId="60" xfId="0" applyNumberFormat="1" applyFont="1" applyFill="1" applyBorder="1" applyAlignment="1">
      <alignment horizontal="center" vertical="center" shrinkToFit="1"/>
    </xf>
    <xf numFmtId="207" fontId="82" fillId="33" borderId="120" xfId="0" applyNumberFormat="1" applyFont="1" applyFill="1" applyBorder="1" applyAlignment="1">
      <alignment horizontal="center" vertical="center" shrinkToFit="1"/>
    </xf>
    <xf numFmtId="37" fontId="22" fillId="33" borderId="62" xfId="3375" applyNumberFormat="1" applyFont="1" applyFill="1" applyBorder="1" applyAlignment="1">
      <alignment horizontal="center" vertical="center" shrinkToFit="1"/>
    </xf>
    <xf numFmtId="39" fontId="22" fillId="33" borderId="77" xfId="3375" applyNumberFormat="1" applyFont="1" applyFill="1" applyBorder="1" applyAlignment="1">
      <alignment horizontal="center" vertical="center" shrinkToFit="1"/>
    </xf>
    <xf numFmtId="237" fontId="82" fillId="31" borderId="75" xfId="0" quotePrefix="1" applyNumberFormat="1" applyFont="1" applyFill="1" applyBorder="1" applyAlignment="1">
      <alignment horizontal="center" vertical="center"/>
    </xf>
    <xf numFmtId="0" fontId="113" fillId="32" borderId="0" xfId="3428" applyFont="1" applyFill="1" applyAlignment="1">
      <alignment horizontal="center" vertical="center"/>
    </xf>
    <xf numFmtId="0" fontId="21" fillId="32" borderId="0" xfId="3428" applyFont="1" applyFill="1" applyAlignment="1">
      <alignment vertical="center"/>
    </xf>
    <xf numFmtId="0" fontId="33" fillId="32" borderId="0" xfId="3428" applyFont="1" applyFill="1" applyAlignment="1">
      <alignment vertical="center"/>
    </xf>
    <xf numFmtId="0" fontId="33" fillId="32" borderId="0" xfId="3428" applyFont="1" applyFill="1"/>
    <xf numFmtId="1" fontId="21" fillId="32" borderId="64" xfId="3428" applyNumberFormat="1" applyFont="1" applyFill="1" applyBorder="1" applyAlignment="1">
      <alignment vertical="center" shrinkToFit="1"/>
    </xf>
    <xf numFmtId="207" fontId="21" fillId="32" borderId="104" xfId="3428" applyNumberFormat="1" applyFont="1" applyFill="1" applyBorder="1" applyAlignment="1">
      <alignment horizontal="center" vertical="center" shrinkToFit="1"/>
    </xf>
    <xf numFmtId="1" fontId="21" fillId="32" borderId="63" xfId="3428" applyNumberFormat="1" applyFont="1" applyFill="1" applyBorder="1" applyAlignment="1">
      <alignment horizontal="left" vertical="center" shrinkToFit="1"/>
    </xf>
    <xf numFmtId="2" fontId="113" fillId="32" borderId="0" xfId="3428" applyNumberFormat="1" applyFont="1" applyFill="1" applyAlignment="1">
      <alignment horizontal="center" vertical="center"/>
    </xf>
    <xf numFmtId="202" fontId="33" fillId="32" borderId="0" xfId="3428" applyNumberFormat="1" applyFont="1" applyFill="1"/>
    <xf numFmtId="0" fontId="19" fillId="32" borderId="0" xfId="0" applyFont="1" applyFill="1">
      <alignment vertical="center"/>
    </xf>
    <xf numFmtId="0" fontId="19" fillId="32" borderId="0" xfId="3426" applyFont="1" applyFill="1" applyAlignment="1">
      <alignment vertical="center"/>
    </xf>
    <xf numFmtId="0" fontId="8" fillId="32" borderId="0" xfId="3426" applyFont="1" applyFill="1" applyAlignment="1">
      <alignment vertical="center"/>
    </xf>
    <xf numFmtId="0" fontId="15" fillId="32" borderId="0" xfId="3426" applyFont="1" applyFill="1" applyAlignment="1">
      <alignment vertical="center"/>
    </xf>
    <xf numFmtId="0" fontId="8" fillId="32" borderId="0" xfId="3426" applyFont="1" applyFill="1" applyAlignment="1">
      <alignment horizontal="center" vertical="center"/>
    </xf>
    <xf numFmtId="0" fontId="22" fillId="32" borderId="0" xfId="3426" applyFont="1" applyFill="1" applyAlignment="1">
      <alignment horizontal="right" vertical="center"/>
    </xf>
    <xf numFmtId="0" fontId="21" fillId="32" borderId="0" xfId="3426" applyFont="1" applyFill="1" applyAlignment="1">
      <alignment vertical="center"/>
    </xf>
    <xf numFmtId="0" fontId="22" fillId="32" borderId="92" xfId="3426" applyFont="1" applyFill="1" applyBorder="1" applyAlignment="1">
      <alignment horizontal="center" vertical="center"/>
    </xf>
    <xf numFmtId="0" fontId="81" fillId="32" borderId="158" xfId="3426" applyFont="1" applyFill="1" applyBorder="1" applyAlignment="1">
      <alignment horizontal="center" vertical="center" shrinkToFit="1"/>
    </xf>
    <xf numFmtId="0" fontId="81" fillId="32" borderId="158" xfId="3426" applyFont="1" applyFill="1" applyBorder="1" applyAlignment="1">
      <alignment horizontal="left" vertical="center" wrapText="1"/>
    </xf>
    <xf numFmtId="0" fontId="22" fillId="32" borderId="159" xfId="3426" applyFont="1" applyFill="1" applyBorder="1" applyAlignment="1">
      <alignment horizontal="center" vertical="center"/>
    </xf>
    <xf numFmtId="0" fontId="81" fillId="32" borderId="17" xfId="3426" applyFont="1" applyFill="1" applyBorder="1" applyAlignment="1">
      <alignment horizontal="center" vertical="center" wrapText="1" shrinkToFit="1"/>
    </xf>
    <xf numFmtId="0" fontId="81" fillId="32" borderId="17" xfId="3426" applyFont="1" applyFill="1" applyBorder="1" applyAlignment="1">
      <alignment horizontal="left" vertical="center" wrapText="1"/>
    </xf>
    <xf numFmtId="0" fontId="22" fillId="32" borderId="30" xfId="3426" applyFont="1" applyFill="1" applyBorder="1" applyAlignment="1">
      <alignment horizontal="center" vertical="center"/>
    </xf>
    <xf numFmtId="0" fontId="81" fillId="32" borderId="17" xfId="3426" applyFont="1" applyFill="1" applyBorder="1" applyAlignment="1">
      <alignment horizontal="center" vertical="center" shrinkToFit="1"/>
    </xf>
    <xf numFmtId="0" fontId="22" fillId="32" borderId="50" xfId="3426" applyFont="1" applyFill="1" applyBorder="1" applyAlignment="1">
      <alignment horizontal="center" vertical="center"/>
    </xf>
    <xf numFmtId="49" fontId="81" fillId="32" borderId="17" xfId="3426" applyNumberFormat="1" applyFont="1" applyFill="1" applyBorder="1" applyAlignment="1">
      <alignment horizontal="center" vertical="center" wrapText="1"/>
    </xf>
    <xf numFmtId="0" fontId="81" fillId="32" borderId="17" xfId="3426" applyFont="1" applyFill="1" applyBorder="1" applyAlignment="1">
      <alignment horizontal="center" vertical="center" wrapText="1"/>
    </xf>
    <xf numFmtId="186" fontId="81" fillId="32" borderId="17" xfId="3426" applyNumberFormat="1" applyFont="1" applyFill="1" applyBorder="1" applyAlignment="1">
      <alignment horizontal="center" vertical="center" wrapText="1"/>
    </xf>
    <xf numFmtId="0" fontId="22" fillId="32" borderId="51" xfId="3426" applyFont="1" applyFill="1" applyBorder="1" applyAlignment="1">
      <alignment horizontal="center" vertical="center"/>
    </xf>
    <xf numFmtId="0" fontId="22" fillId="32" borderId="53" xfId="3426" applyFont="1" applyFill="1" applyBorder="1" applyAlignment="1">
      <alignment horizontal="center" vertical="center"/>
    </xf>
    <xf numFmtId="0" fontId="21" fillId="32" borderId="0" xfId="3426" applyFont="1" applyFill="1" applyAlignment="1">
      <alignment horizontal="center" vertical="center"/>
    </xf>
    <xf numFmtId="3" fontId="21" fillId="32" borderId="0" xfId="3426" applyNumberFormat="1" applyFont="1" applyFill="1" applyAlignment="1">
      <alignment horizontal="center" vertical="center"/>
    </xf>
    <xf numFmtId="41" fontId="8" fillId="32" borderId="0" xfId="3426" applyNumberFormat="1" applyFont="1" applyFill="1" applyAlignment="1">
      <alignment vertical="center"/>
    </xf>
    <xf numFmtId="187" fontId="8" fillId="32" borderId="0" xfId="3426" applyNumberFormat="1" applyFont="1" applyFill="1" applyAlignment="1">
      <alignment horizontal="center" vertical="center"/>
    </xf>
    <xf numFmtId="187" fontId="8" fillId="32" borderId="0" xfId="3426" applyNumberFormat="1" applyFont="1" applyFill="1" applyAlignment="1">
      <alignment vertical="center"/>
    </xf>
    <xf numFmtId="3" fontId="8" fillId="32" borderId="0" xfId="3426" applyNumberFormat="1" applyFont="1" applyFill="1" applyAlignment="1">
      <alignment vertical="center"/>
    </xf>
    <xf numFmtId="3" fontId="8" fillId="32" borderId="0" xfId="3426" applyNumberFormat="1" applyFont="1" applyFill="1" applyAlignment="1">
      <alignment horizontal="center" vertical="center"/>
    </xf>
    <xf numFmtId="0" fontId="21" fillId="32" borderId="130" xfId="0" applyFont="1" applyFill="1" applyBorder="1" applyAlignment="1">
      <alignment horizontal="center" vertical="center" shrinkToFit="1"/>
    </xf>
    <xf numFmtId="188" fontId="21" fillId="32" borderId="61" xfId="0" applyNumberFormat="1" applyFont="1" applyFill="1" applyBorder="1" applyAlignment="1">
      <alignment horizontal="right" vertical="center" shrinkToFit="1"/>
    </xf>
    <xf numFmtId="204" fontId="21" fillId="32" borderId="20" xfId="0" applyNumberFormat="1" applyFont="1" applyFill="1" applyBorder="1" applyAlignment="1">
      <alignment horizontal="right" vertical="center" shrinkToFit="1"/>
    </xf>
    <xf numFmtId="223" fontId="21" fillId="32" borderId="42" xfId="0" applyNumberFormat="1" applyFont="1" applyFill="1" applyBorder="1" applyAlignment="1">
      <alignment horizontal="right" vertical="center" shrinkToFit="1"/>
    </xf>
    <xf numFmtId="204" fontId="21" fillId="32" borderId="42" xfId="0" applyNumberFormat="1" applyFont="1" applyFill="1" applyBorder="1" applyAlignment="1">
      <alignment horizontal="right" vertical="center" shrinkToFit="1"/>
    </xf>
    <xf numFmtId="204" fontId="21" fillId="32" borderId="64" xfId="0" applyNumberFormat="1" applyFont="1" applyFill="1" applyBorder="1" applyAlignment="1">
      <alignment horizontal="right" vertical="center" shrinkToFit="1"/>
    </xf>
    <xf numFmtId="204" fontId="21" fillId="32" borderId="143" xfId="0" applyNumberFormat="1" applyFont="1" applyFill="1" applyBorder="1" applyAlignment="1">
      <alignment vertical="center" shrinkToFit="1"/>
    </xf>
    <xf numFmtId="204" fontId="21" fillId="32" borderId="42" xfId="0" applyNumberFormat="1" applyFont="1" applyFill="1" applyBorder="1" applyAlignment="1">
      <alignment vertical="center" shrinkToFit="1"/>
    </xf>
    <xf numFmtId="188" fontId="21" fillId="32" borderId="20" xfId="0" applyNumberFormat="1" applyFont="1" applyFill="1" applyBorder="1" applyAlignment="1">
      <alignment horizontal="right" vertical="center" shrinkToFit="1"/>
    </xf>
    <xf numFmtId="188" fontId="21" fillId="32" borderId="42" xfId="0" applyNumberFormat="1" applyFont="1" applyFill="1" applyBorder="1" applyAlignment="1">
      <alignment horizontal="right" vertical="center" shrinkToFit="1"/>
    </xf>
    <xf numFmtId="188" fontId="21" fillId="32" borderId="59" xfId="0" applyNumberFormat="1" applyFont="1" applyFill="1" applyBorder="1" applyAlignment="1">
      <alignment horizontal="right" vertical="center" shrinkToFit="1"/>
    </xf>
    <xf numFmtId="0" fontId="68" fillId="32" borderId="0" xfId="0" applyFont="1" applyFill="1">
      <alignment vertical="center"/>
    </xf>
    <xf numFmtId="204" fontId="21" fillId="32" borderId="20" xfId="0" applyNumberFormat="1" applyFont="1" applyFill="1" applyBorder="1" applyAlignment="1">
      <alignment vertical="center" shrinkToFit="1"/>
    </xf>
    <xf numFmtId="223" fontId="21" fillId="32" borderId="42" xfId="0" applyNumberFormat="1" applyFont="1" applyFill="1" applyBorder="1" applyAlignment="1">
      <alignment vertical="center" shrinkToFit="1"/>
    </xf>
    <xf numFmtId="0" fontId="22" fillId="32" borderId="17" xfId="0" applyFont="1" applyFill="1" applyBorder="1" applyAlignment="1">
      <alignment horizontal="center" vertical="center"/>
    </xf>
    <xf numFmtId="0" fontId="58" fillId="32" borderId="22" xfId="0" applyFont="1" applyFill="1" applyBorder="1" applyAlignment="1">
      <alignment horizontal="center" vertical="center" shrinkToFit="1"/>
    </xf>
    <xf numFmtId="0" fontId="21" fillId="32" borderId="67" xfId="0" applyFont="1" applyFill="1" applyBorder="1" applyAlignment="1">
      <alignment horizontal="center" vertical="center" wrapText="1"/>
    </xf>
    <xf numFmtId="0" fontId="21" fillId="32" borderId="70" xfId="0" applyFont="1" applyFill="1" applyBorder="1" applyAlignment="1">
      <alignment horizontal="center" vertical="center"/>
    </xf>
    <xf numFmtId="0" fontId="21" fillId="32" borderId="68" xfId="0" applyFont="1" applyFill="1" applyBorder="1" applyAlignment="1">
      <alignment horizontal="center" vertical="center" wrapText="1"/>
    </xf>
    <xf numFmtId="0" fontId="58" fillId="32" borderId="0" xfId="0" applyFont="1" applyFill="1" applyAlignment="1">
      <alignment horizontal="center" vertical="center"/>
    </xf>
    <xf numFmtId="0" fontId="33" fillId="32" borderId="2" xfId="3428" applyFont="1" applyFill="1" applyBorder="1" applyAlignment="1">
      <alignment vertical="center"/>
    </xf>
    <xf numFmtId="0" fontId="33" fillId="32" borderId="25" xfId="3428" applyFont="1" applyFill="1" applyBorder="1" applyAlignment="1">
      <alignment vertical="center"/>
    </xf>
    <xf numFmtId="0" fontId="96" fillId="32" borderId="0" xfId="3428" applyFont="1" applyFill="1" applyAlignment="1">
      <alignment vertical="center"/>
    </xf>
    <xf numFmtId="0" fontId="18" fillId="32" borderId="0" xfId="3428" applyFont="1" applyFill="1" applyAlignment="1">
      <alignment horizontal="right" vertical="center"/>
    </xf>
    <xf numFmtId="0" fontId="18" fillId="32" borderId="0" xfId="3428" applyFont="1" applyFill="1" applyAlignment="1">
      <alignment vertical="center"/>
    </xf>
    <xf numFmtId="0" fontId="33" fillId="32" borderId="89" xfId="3428" applyFont="1" applyFill="1" applyBorder="1" applyAlignment="1">
      <alignment vertical="center"/>
    </xf>
    <xf numFmtId="0" fontId="116" fillId="32" borderId="0" xfId="3428" applyFont="1" applyFill="1" applyAlignment="1">
      <alignment horizontal="center" vertical="center"/>
    </xf>
    <xf numFmtId="0" fontId="33" fillId="32" borderId="0" xfId="3428" applyFont="1" applyFill="1" applyAlignment="1">
      <alignment horizontal="center" vertical="center"/>
    </xf>
    <xf numFmtId="0" fontId="21" fillId="32" borderId="0" xfId="3428" applyFont="1" applyFill="1" applyAlignment="1">
      <alignment horizontal="center" vertical="center"/>
    </xf>
    <xf numFmtId="1" fontId="21" fillId="31" borderId="64" xfId="3428" applyNumberFormat="1" applyFont="1" applyFill="1" applyBorder="1" applyAlignment="1">
      <alignment vertical="center" shrinkToFit="1"/>
    </xf>
    <xf numFmtId="207" fontId="21" fillId="31" borderId="104" xfId="3428" applyNumberFormat="1" applyFont="1" applyFill="1" applyBorder="1" applyAlignment="1">
      <alignment horizontal="center" vertical="center" shrinkToFit="1"/>
    </xf>
    <xf numFmtId="1" fontId="21" fillId="31" borderId="63" xfId="3428" applyNumberFormat="1" applyFont="1" applyFill="1" applyBorder="1" applyAlignment="1">
      <alignment horizontal="left" vertical="center" shrinkToFit="1"/>
    </xf>
    <xf numFmtId="0" fontId="113" fillId="31" borderId="0" xfId="3428" applyFont="1" applyFill="1" applyAlignment="1">
      <alignment horizontal="center" vertical="center"/>
    </xf>
    <xf numFmtId="0" fontId="21" fillId="31" borderId="0" xfId="3428" applyFont="1" applyFill="1" applyAlignment="1">
      <alignment vertical="center"/>
    </xf>
    <xf numFmtId="0" fontId="33" fillId="31" borderId="0" xfId="3428" applyFont="1" applyFill="1" applyAlignment="1">
      <alignment vertical="center"/>
    </xf>
    <xf numFmtId="0" fontId="33" fillId="31" borderId="0" xfId="3428" applyFont="1" applyFill="1"/>
    <xf numFmtId="0" fontId="17" fillId="0" borderId="0" xfId="3579" applyFont="1" applyAlignment="1">
      <alignment vertical="center"/>
    </xf>
    <xf numFmtId="0" fontId="121" fillId="0" borderId="0" xfId="3579" applyFont="1" applyAlignment="1">
      <alignment vertical="center"/>
    </xf>
    <xf numFmtId="0" fontId="3" fillId="0" borderId="0" xfId="3580">
      <alignment vertical="center"/>
    </xf>
    <xf numFmtId="0" fontId="122" fillId="0" borderId="0" xfId="3579" applyFont="1" applyAlignment="1">
      <alignment vertical="center"/>
    </xf>
    <xf numFmtId="0" fontId="11" fillId="0" borderId="0" xfId="3579" applyFont="1" applyAlignment="1">
      <alignment horizontal="right" vertical="center"/>
    </xf>
    <xf numFmtId="0" fontId="19" fillId="0" borderId="0" xfId="3579" applyFont="1" applyAlignment="1">
      <alignment vertical="center"/>
    </xf>
    <xf numFmtId="0" fontId="8" fillId="0" borderId="0" xfId="3579" applyFont="1" applyAlignment="1">
      <alignment vertical="center"/>
    </xf>
    <xf numFmtId="0" fontId="123" fillId="0" borderId="0" xfId="3579" applyFont="1" applyAlignment="1">
      <alignment horizontal="center" vertical="center"/>
    </xf>
    <xf numFmtId="0" fontId="33" fillId="0" borderId="60" xfId="3579" applyFont="1" applyBorder="1" applyAlignment="1">
      <alignment horizontal="center" vertical="center"/>
    </xf>
    <xf numFmtId="0" fontId="33" fillId="33" borderId="60" xfId="3579" applyFont="1" applyFill="1" applyBorder="1" applyAlignment="1">
      <alignment horizontal="center" vertical="center"/>
    </xf>
    <xf numFmtId="0" fontId="18" fillId="0" borderId="136" xfId="3579" applyFont="1" applyBorder="1" applyAlignment="1">
      <alignment horizontal="center" vertical="center"/>
    </xf>
    <xf numFmtId="235" fontId="33" fillId="31" borderId="131" xfId="3579" applyNumberFormat="1" applyFont="1" applyFill="1" applyBorder="1" applyAlignment="1">
      <alignment horizontal="center" vertical="center" shrinkToFit="1"/>
    </xf>
    <xf numFmtId="0" fontId="18" fillId="0" borderId="131" xfId="3579" applyFont="1" applyBorder="1" applyAlignment="1">
      <alignment horizontal="center" vertical="center"/>
    </xf>
    <xf numFmtId="0" fontId="33" fillId="0" borderId="131" xfId="3579" applyFont="1" applyBorder="1" applyAlignment="1">
      <alignment horizontal="center" vertical="center"/>
    </xf>
    <xf numFmtId="235" fontId="33" fillId="32" borderId="124" xfId="3579" applyNumberFormat="1" applyFont="1" applyFill="1" applyBorder="1" applyAlignment="1">
      <alignment horizontal="center" vertical="center" shrinkToFit="1"/>
    </xf>
    <xf numFmtId="0" fontId="33" fillId="0" borderId="0" xfId="3579" applyFont="1" applyAlignment="1">
      <alignment horizontal="center" vertical="center"/>
    </xf>
    <xf numFmtId="0" fontId="124" fillId="0" borderId="0" xfId="3579" applyFont="1" applyAlignment="1">
      <alignment horizontal="center" vertical="center"/>
    </xf>
    <xf numFmtId="0" fontId="33" fillId="0" borderId="61" xfId="3579" applyFont="1" applyBorder="1" applyAlignment="1">
      <alignment horizontal="center" vertical="center"/>
    </xf>
    <xf numFmtId="0" fontId="33" fillId="33" borderId="61" xfId="3579" applyFont="1" applyFill="1" applyBorder="1" applyAlignment="1">
      <alignment horizontal="center" vertical="center"/>
    </xf>
    <xf numFmtId="0" fontId="18" fillId="0" borderId="112" xfId="3579" applyFont="1" applyBorder="1" applyAlignment="1">
      <alignment horizontal="center" vertical="center"/>
    </xf>
    <xf numFmtId="235" fontId="33" fillId="31" borderId="104" xfId="3579" applyNumberFormat="1" applyFont="1" applyFill="1" applyBorder="1" applyAlignment="1">
      <alignment horizontal="center" vertical="center" shrinkToFit="1"/>
    </xf>
    <xf numFmtId="0" fontId="18" fillId="0" borderId="104" xfId="3579" applyFont="1" applyBorder="1" applyAlignment="1">
      <alignment horizontal="center" vertical="center"/>
    </xf>
    <xf numFmtId="0" fontId="33" fillId="0" borderId="104" xfId="3579" applyFont="1" applyBorder="1" applyAlignment="1">
      <alignment horizontal="center" vertical="center"/>
    </xf>
    <xf numFmtId="235" fontId="33" fillId="32" borderId="111" xfId="3579" applyNumberFormat="1" applyFont="1" applyFill="1" applyBorder="1" applyAlignment="1">
      <alignment horizontal="center" vertical="center" shrinkToFit="1"/>
    </xf>
    <xf numFmtId="0" fontId="33" fillId="0" borderId="62" xfId="3579" applyFont="1" applyBorder="1" applyAlignment="1">
      <alignment horizontal="center" vertical="center"/>
    </xf>
    <xf numFmtId="0" fontId="33" fillId="33" borderId="62" xfId="3579" applyFont="1" applyFill="1" applyBorder="1" applyAlignment="1">
      <alignment horizontal="center" vertical="center"/>
    </xf>
    <xf numFmtId="0" fontId="18" fillId="0" borderId="118" xfId="3579" applyFont="1" applyBorder="1" applyAlignment="1">
      <alignment horizontal="center" vertical="center"/>
    </xf>
    <xf numFmtId="235" fontId="33" fillId="31" borderId="160" xfId="3579" applyNumberFormat="1" applyFont="1" applyFill="1" applyBorder="1" applyAlignment="1">
      <alignment horizontal="center" vertical="center" shrinkToFit="1"/>
    </xf>
    <xf numFmtId="0" fontId="18" fillId="0" borderId="160" xfId="3579" applyFont="1" applyBorder="1" applyAlignment="1">
      <alignment horizontal="center" vertical="center"/>
    </xf>
    <xf numFmtId="0" fontId="33" fillId="0" borderId="160" xfId="3579" applyFont="1" applyBorder="1" applyAlignment="1">
      <alignment horizontal="center" vertical="center"/>
    </xf>
    <xf numFmtId="235" fontId="33" fillId="32" borderId="161" xfId="3579" applyNumberFormat="1" applyFont="1" applyFill="1" applyBorder="1" applyAlignment="1">
      <alignment horizontal="center" vertical="center" shrinkToFit="1"/>
    </xf>
    <xf numFmtId="0" fontId="122" fillId="0" borderId="0" xfId="3579" applyFont="1" applyAlignment="1">
      <alignment horizontal="center" vertical="center"/>
    </xf>
    <xf numFmtId="0" fontId="8" fillId="0" borderId="0" xfId="3579" applyFont="1" applyAlignment="1">
      <alignment horizontal="center" vertical="center"/>
    </xf>
    <xf numFmtId="0" fontId="121" fillId="0" borderId="0" xfId="3579" applyFont="1" applyAlignment="1">
      <alignment horizontal="center" vertical="center"/>
    </xf>
    <xf numFmtId="0" fontId="11" fillId="0" borderId="0" xfId="3579" applyFont="1" applyAlignment="1">
      <alignment horizontal="left" vertical="center"/>
    </xf>
    <xf numFmtId="0" fontId="33" fillId="0" borderId="17" xfId="3579" applyFont="1" applyBorder="1" applyAlignment="1">
      <alignment horizontal="center" vertical="center"/>
    </xf>
    <xf numFmtId="0" fontId="99" fillId="0" borderId="0" xfId="0" applyFont="1" applyAlignment="1">
      <alignment horizontal="left" shrinkToFit="1"/>
    </xf>
    <xf numFmtId="0" fontId="17" fillId="0" borderId="0" xfId="0" applyFont="1" applyAlignment="1">
      <alignment horizontal="left" shrinkToFit="1"/>
    </xf>
    <xf numFmtId="0" fontId="22" fillId="32" borderId="30" xfId="0" applyFont="1" applyFill="1" applyBorder="1" applyAlignment="1">
      <alignment horizontal="center" vertical="center"/>
    </xf>
    <xf numFmtId="188" fontId="96" fillId="32" borderId="122" xfId="3375" applyNumberFormat="1" applyFont="1" applyFill="1" applyBorder="1" applyAlignment="1">
      <alignment horizontal="right" vertical="center" shrinkToFit="1"/>
    </xf>
    <xf numFmtId="188" fontId="21" fillId="32" borderId="63" xfId="0" applyNumberFormat="1" applyFont="1" applyFill="1" applyBorder="1" applyAlignment="1">
      <alignment horizontal="right" vertical="center" shrinkToFit="1"/>
    </xf>
    <xf numFmtId="0" fontId="22" fillId="32" borderId="162" xfId="0" applyFont="1" applyFill="1" applyBorder="1" applyAlignment="1">
      <alignment horizontal="center" vertical="center"/>
    </xf>
    <xf numFmtId="0" fontId="21" fillId="32" borderId="163" xfId="0" applyFont="1" applyFill="1" applyBorder="1" applyAlignment="1">
      <alignment horizontal="center" vertical="center" shrinkToFit="1"/>
    </xf>
    <xf numFmtId="188" fontId="96" fillId="32" borderId="163" xfId="3375" applyNumberFormat="1" applyFont="1" applyFill="1" applyBorder="1" applyAlignment="1">
      <alignment horizontal="right" vertical="center" shrinkToFit="1"/>
    </xf>
    <xf numFmtId="188" fontId="96" fillId="32" borderId="164" xfId="3375" applyNumberFormat="1" applyFont="1" applyFill="1" applyBorder="1" applyAlignment="1">
      <alignment horizontal="right" vertical="center" shrinkToFit="1"/>
    </xf>
    <xf numFmtId="41" fontId="21" fillId="32" borderId="42" xfId="3364" applyFont="1" applyFill="1" applyBorder="1" applyAlignment="1">
      <alignment vertical="center" shrinkToFit="1"/>
    </xf>
    <xf numFmtId="185" fontId="22" fillId="32" borderId="50" xfId="0" applyNumberFormat="1" applyFont="1" applyFill="1" applyBorder="1" applyAlignment="1">
      <alignment horizontal="center" vertical="center"/>
    </xf>
    <xf numFmtId="203" fontId="22" fillId="32" borderId="17" xfId="3375" applyNumberFormat="1" applyFont="1" applyFill="1" applyBorder="1" applyAlignment="1">
      <alignment horizontal="center" vertical="center"/>
    </xf>
    <xf numFmtId="229" fontId="22" fillId="32" borderId="17" xfId="3375" applyNumberFormat="1" applyFont="1" applyFill="1" applyBorder="1" applyAlignment="1">
      <alignment horizontal="center" vertical="center"/>
    </xf>
    <xf numFmtId="206" fontId="22" fillId="32" borderId="17" xfId="3375" applyNumberFormat="1" applyFont="1" applyFill="1" applyBorder="1" applyAlignment="1">
      <alignment horizontal="center" vertical="center"/>
    </xf>
    <xf numFmtId="207" fontId="22" fillId="32" borderId="17" xfId="0" applyNumberFormat="1" applyFont="1" applyFill="1" applyBorder="1" applyAlignment="1">
      <alignment horizontal="center" vertical="center"/>
    </xf>
    <xf numFmtId="41" fontId="22" fillId="33" borderId="62" xfId="3364" applyFont="1" applyFill="1" applyBorder="1" applyAlignment="1">
      <alignment horizontal="center" vertical="center" shrinkToFit="1"/>
    </xf>
    <xf numFmtId="203" fontId="33" fillId="0" borderId="17" xfId="3375" applyNumberFormat="1" applyFont="1" applyBorder="1" applyAlignment="1">
      <alignment horizontal="center" vertical="center"/>
    </xf>
    <xf numFmtId="203" fontId="96" fillId="27" borderId="52" xfId="0" applyNumberFormat="1" applyFont="1" applyFill="1" applyBorder="1" applyAlignment="1">
      <alignment horizontal="center" vertical="center"/>
    </xf>
    <xf numFmtId="203" fontId="96" fillId="27" borderId="53" xfId="0" applyNumberFormat="1" applyFont="1" applyFill="1" applyBorder="1" applyAlignment="1">
      <alignment horizontal="center" vertical="center"/>
    </xf>
    <xf numFmtId="0" fontId="96" fillId="0" borderId="0" xfId="0" applyFont="1" applyAlignment="1">
      <alignment horizontal="right" vertical="center"/>
    </xf>
    <xf numFmtId="0" fontId="19" fillId="0" borderId="0" xfId="0" applyFont="1" applyAlignment="1">
      <alignment horizontal="right" vertical="center"/>
    </xf>
    <xf numFmtId="177" fontId="19" fillId="0" borderId="0" xfId="0" applyNumberFormat="1" applyFont="1">
      <alignment vertical="center"/>
    </xf>
    <xf numFmtId="176" fontId="19" fillId="0" borderId="25" xfId="0" applyNumberFormat="1" applyFont="1" applyBorder="1" applyAlignment="1">
      <alignment horizontal="left" vertical="center"/>
    </xf>
    <xf numFmtId="225" fontId="19" fillId="0" borderId="0" xfId="0" applyNumberFormat="1" applyFont="1" applyAlignment="1">
      <alignment horizontal="left" vertical="center"/>
    </xf>
    <xf numFmtId="178" fontId="19" fillId="0" borderId="0" xfId="0" applyNumberFormat="1" applyFont="1">
      <alignment vertical="center"/>
    </xf>
    <xf numFmtId="179" fontId="19" fillId="0" borderId="0" xfId="0" applyNumberFormat="1" applyFont="1">
      <alignment vertical="center"/>
    </xf>
    <xf numFmtId="180" fontId="19" fillId="0" borderId="0" xfId="0" applyNumberFormat="1" applyFont="1">
      <alignment vertical="center"/>
    </xf>
    <xf numFmtId="181" fontId="19" fillId="0" borderId="0" xfId="0" applyNumberFormat="1" applyFont="1" applyAlignment="1">
      <alignment horizontal="left" vertical="center"/>
    </xf>
    <xf numFmtId="181" fontId="19" fillId="0" borderId="0" xfId="0" applyNumberFormat="1" applyFont="1" applyAlignment="1">
      <alignment horizontal="center" vertical="center"/>
    </xf>
    <xf numFmtId="182" fontId="19" fillId="0" borderId="25" xfId="0" applyNumberFormat="1" applyFont="1" applyBorder="1" applyAlignment="1">
      <alignment horizontal="left" vertical="center"/>
    </xf>
    <xf numFmtId="0" fontId="8" fillId="32" borderId="0" xfId="0" applyFont="1" applyFill="1" applyAlignment="1">
      <alignment horizontal="center" vertical="center"/>
    </xf>
    <xf numFmtId="0" fontId="22" fillId="32" borderId="86" xfId="0" applyFont="1" applyFill="1" applyBorder="1" applyAlignment="1">
      <alignment horizontal="center" vertical="center"/>
    </xf>
    <xf numFmtId="0" fontId="22" fillId="32" borderId="87" xfId="0" applyFont="1" applyFill="1" applyBorder="1" applyAlignment="1">
      <alignment horizontal="center" vertical="center"/>
    </xf>
    <xf numFmtId="41" fontId="22" fillId="32" borderId="88" xfId="3364" applyFont="1" applyFill="1" applyBorder="1" applyAlignment="1">
      <alignment horizontal="center" vertical="center"/>
    </xf>
    <xf numFmtId="41" fontId="22" fillId="32" borderId="30" xfId="3364" applyFont="1" applyFill="1" applyBorder="1" applyAlignment="1">
      <alignment horizontal="center" vertical="center"/>
    </xf>
    <xf numFmtId="41" fontId="22" fillId="32" borderId="30" xfId="3364" applyFont="1" applyFill="1" applyBorder="1" applyAlignment="1">
      <alignment horizontal="center" vertical="center" shrinkToFit="1"/>
    </xf>
    <xf numFmtId="239" fontId="22" fillId="32" borderId="30" xfId="3364" applyNumberFormat="1" applyFont="1" applyFill="1" applyBorder="1" applyAlignment="1">
      <alignment horizontal="right" vertical="center"/>
    </xf>
    <xf numFmtId="232" fontId="22" fillId="32" borderId="30" xfId="3364" applyNumberFormat="1" applyFont="1" applyFill="1" applyBorder="1" applyAlignment="1">
      <alignment horizontal="center" vertical="center"/>
    </xf>
    <xf numFmtId="243" fontId="22" fillId="32" borderId="0" xfId="0" applyNumberFormat="1" applyFont="1" applyFill="1" applyAlignment="1">
      <alignment horizontal="center" vertical="center"/>
    </xf>
    <xf numFmtId="0" fontId="22" fillId="32" borderId="51" xfId="0" applyFont="1" applyFill="1" applyBorder="1" applyAlignment="1">
      <alignment horizontal="center" vertical="center"/>
    </xf>
    <xf numFmtId="0" fontId="22" fillId="32" borderId="52" xfId="0" applyFont="1" applyFill="1" applyBorder="1" applyAlignment="1">
      <alignment horizontal="center" vertical="center"/>
    </xf>
    <xf numFmtId="2" fontId="22" fillId="33" borderId="62" xfId="3375" applyNumberFormat="1" applyFont="1" applyFill="1" applyBorder="1" applyAlignment="1">
      <alignment horizontal="center" vertical="center" shrinkToFit="1"/>
    </xf>
    <xf numFmtId="0" fontId="22" fillId="32" borderId="157" xfId="3426" applyFont="1" applyFill="1" applyBorder="1" applyAlignment="1">
      <alignment horizontal="center" vertical="center"/>
    </xf>
    <xf numFmtId="0" fontId="81" fillId="32" borderId="158" xfId="3426" applyFont="1" applyFill="1" applyBorder="1" applyAlignment="1">
      <alignment horizontal="center" vertical="center" wrapText="1"/>
    </xf>
    <xf numFmtId="186" fontId="81" fillId="32" borderId="158" xfId="3426" applyNumberFormat="1" applyFont="1" applyFill="1" applyBorder="1" applyAlignment="1">
      <alignment horizontal="center" vertical="center" wrapText="1"/>
    </xf>
    <xf numFmtId="0" fontId="22" fillId="32" borderId="28" xfId="0" applyFont="1" applyFill="1" applyBorder="1" applyAlignment="1">
      <alignment horizontal="center" vertical="center"/>
    </xf>
    <xf numFmtId="0" fontId="22" fillId="32" borderId="29" xfId="0" applyFont="1" applyFill="1" applyBorder="1" applyAlignment="1">
      <alignment horizontal="center" vertical="center"/>
    </xf>
    <xf numFmtId="0" fontId="22" fillId="32" borderId="49" xfId="0" applyFont="1" applyFill="1" applyBorder="1" applyAlignment="1">
      <alignment horizontal="center" vertical="center"/>
    </xf>
    <xf numFmtId="0" fontId="83" fillId="0" borderId="0" xfId="0" applyFont="1" applyAlignment="1">
      <alignment horizontal="left" vertical="center"/>
    </xf>
    <xf numFmtId="0" fontId="126" fillId="0" borderId="0" xfId="0" applyFont="1">
      <alignment vertical="center"/>
    </xf>
    <xf numFmtId="2" fontId="8" fillId="0" borderId="0" xfId="0" applyNumberFormat="1" applyFont="1">
      <alignment vertical="center"/>
    </xf>
    <xf numFmtId="0" fontId="2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8" fontId="4" fillId="0" borderId="0" xfId="0" applyNumberFormat="1" applyFont="1" applyAlignment="1">
      <alignment horizontal="center"/>
    </xf>
    <xf numFmtId="0" fontId="8" fillId="0" borderId="0" xfId="0" applyFont="1" applyAlignment="1">
      <alignment horizontal="distributed"/>
    </xf>
    <xf numFmtId="184" fontId="8" fillId="0" borderId="0" xfId="0" applyNumberFormat="1" applyFont="1">
      <alignment vertical="center"/>
    </xf>
    <xf numFmtId="263" fontId="8" fillId="0" borderId="0" xfId="0" applyNumberFormat="1" applyFont="1">
      <alignment vertical="center"/>
    </xf>
    <xf numFmtId="0" fontId="127" fillId="26" borderId="0" xfId="0" applyFont="1" applyFill="1" applyAlignment="1">
      <alignment horizontal="center"/>
    </xf>
    <xf numFmtId="0" fontId="8" fillId="0" borderId="0" xfId="0" applyFont="1" applyAlignment="1">
      <alignment horizontal="left"/>
    </xf>
    <xf numFmtId="0" fontId="128" fillId="0" borderId="0" xfId="0" applyFont="1" applyAlignment="1"/>
    <xf numFmtId="229" fontId="38" fillId="0" borderId="16" xfId="3583" applyNumberFormat="1" applyFont="1" applyBorder="1" applyAlignment="1">
      <alignment vertical="center" shrinkToFit="1"/>
    </xf>
    <xf numFmtId="229" fontId="38" fillId="0" borderId="75" xfId="3583" applyNumberFormat="1" applyFont="1" applyBorder="1" applyAlignment="1">
      <alignment vertical="center" shrinkToFit="1"/>
    </xf>
    <xf numFmtId="229" fontId="38" fillId="0" borderId="70" xfId="3583" applyNumberFormat="1" applyFont="1" applyBorder="1" applyAlignment="1">
      <alignment vertical="center" shrinkToFit="1"/>
    </xf>
    <xf numFmtId="0" fontId="38" fillId="0" borderId="70" xfId="3584" applyBorder="1">
      <alignment vertical="center"/>
    </xf>
    <xf numFmtId="0" fontId="38" fillId="0" borderId="75" xfId="3584" applyBorder="1">
      <alignment vertical="center"/>
    </xf>
    <xf numFmtId="49" fontId="81" fillId="32" borderId="52" xfId="3426" applyNumberFormat="1" applyFont="1" applyFill="1" applyBorder="1" applyAlignment="1">
      <alignment horizontal="center" vertical="center" wrapText="1"/>
    </xf>
    <xf numFmtId="264" fontId="81" fillId="32" borderId="158" xfId="3426" applyNumberFormat="1" applyFont="1" applyFill="1" applyBorder="1" applyAlignment="1">
      <alignment horizontal="center" vertical="center" wrapText="1"/>
    </xf>
    <xf numFmtId="264" fontId="81" fillId="32" borderId="17" xfId="3426" applyNumberFormat="1" applyFont="1" applyFill="1" applyBorder="1" applyAlignment="1">
      <alignment horizontal="center" vertical="center" wrapText="1"/>
    </xf>
    <xf numFmtId="264" fontId="81" fillId="32" borderId="52" xfId="3426" applyNumberFormat="1" applyFont="1" applyFill="1" applyBorder="1" applyAlignment="1">
      <alignment horizontal="center" vertical="center" wrapText="1"/>
    </xf>
    <xf numFmtId="265" fontId="81" fillId="32" borderId="158" xfId="3426" applyNumberFormat="1" applyFont="1" applyFill="1" applyBorder="1" applyAlignment="1">
      <alignment horizontal="center" vertical="center" wrapText="1"/>
    </xf>
    <xf numFmtId="265" fontId="81" fillId="32" borderId="17" xfId="3426" applyNumberFormat="1" applyFont="1" applyFill="1" applyBorder="1" applyAlignment="1">
      <alignment horizontal="center" vertical="center" wrapText="1"/>
    </xf>
    <xf numFmtId="265" fontId="81" fillId="32" borderId="52" xfId="3426" applyNumberFormat="1" applyFont="1" applyFill="1" applyBorder="1" applyAlignment="1">
      <alignment horizontal="center" vertical="center" wrapText="1"/>
    </xf>
    <xf numFmtId="260" fontId="22" fillId="32" borderId="52" xfId="0" applyNumberFormat="1" applyFont="1" applyFill="1" applyBorder="1" applyAlignment="1">
      <alignment horizontal="center" vertical="center"/>
    </xf>
    <xf numFmtId="241" fontId="22" fillId="0" borderId="53" xfId="3573" applyNumberFormat="1" applyFont="1" applyBorder="1" applyAlignment="1">
      <alignment horizontal="center" vertical="center"/>
    </xf>
    <xf numFmtId="41" fontId="22" fillId="31" borderId="52" xfId="3364" applyFont="1" applyFill="1" applyBorder="1" applyAlignment="1">
      <alignment horizontal="center" vertical="center"/>
    </xf>
    <xf numFmtId="41" fontId="21" fillId="32" borderId="144" xfId="3364" applyFont="1" applyFill="1" applyBorder="1" applyAlignment="1">
      <alignment vertical="center" shrinkToFit="1"/>
    </xf>
    <xf numFmtId="0" fontId="22" fillId="0" borderId="20" xfId="0" applyFont="1" applyBorder="1" applyAlignment="1">
      <alignment horizontal="center" vertical="center"/>
    </xf>
    <xf numFmtId="41" fontId="22" fillId="0" borderId="43" xfId="0" applyNumberFormat="1" applyFont="1" applyBorder="1" applyAlignment="1">
      <alignment horizontal="center" vertical="center"/>
    </xf>
    <xf numFmtId="0" fontId="22" fillId="0" borderId="11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1" fontId="22" fillId="0" borderId="112" xfId="0" applyNumberFormat="1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115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/>
    </xf>
    <xf numFmtId="0" fontId="22" fillId="0" borderId="118" xfId="0" applyFont="1" applyBorder="1" applyAlignment="1">
      <alignment horizontal="center" vertical="center"/>
    </xf>
    <xf numFmtId="188" fontId="22" fillId="28" borderId="52" xfId="3375" applyNumberFormat="1" applyFont="1" applyFill="1" applyBorder="1" applyAlignment="1">
      <alignment horizontal="center" vertical="center"/>
    </xf>
    <xf numFmtId="203" fontId="21" fillId="32" borderId="61" xfId="0" applyNumberFormat="1" applyFont="1" applyFill="1" applyBorder="1" applyAlignment="1">
      <alignment horizontal="right" vertical="center" shrinkToFit="1"/>
    </xf>
    <xf numFmtId="0" fontId="22" fillId="33" borderId="62" xfId="3375" applyNumberFormat="1" applyFont="1" applyFill="1" applyBorder="1" applyAlignment="1">
      <alignment horizontal="center" vertical="center" shrinkToFit="1"/>
    </xf>
    <xf numFmtId="203" fontId="22" fillId="28" borderId="52" xfId="3375" applyNumberFormat="1" applyFont="1" applyFill="1" applyBorder="1" applyAlignment="1">
      <alignment horizontal="center" vertical="center"/>
    </xf>
    <xf numFmtId="0" fontId="33" fillId="0" borderId="53" xfId="0" applyFont="1" applyBorder="1" applyAlignment="1">
      <alignment horizontal="center" vertical="center"/>
    </xf>
    <xf numFmtId="0" fontId="21" fillId="32" borderId="122" xfId="0" applyFont="1" applyFill="1" applyBorder="1" applyAlignment="1">
      <alignment horizontal="center" vertical="center" shrinkToFit="1"/>
    </xf>
    <xf numFmtId="188" fontId="21" fillId="32" borderId="104" xfId="0" applyNumberFormat="1" applyFont="1" applyFill="1" applyBorder="1" applyAlignment="1">
      <alignment horizontal="right" vertical="center" shrinkToFit="1"/>
    </xf>
    <xf numFmtId="203" fontId="96" fillId="32" borderId="58" xfId="3375" applyNumberFormat="1" applyFont="1" applyFill="1" applyBorder="1" applyAlignment="1">
      <alignment horizontal="right" vertical="center" shrinkToFit="1"/>
    </xf>
    <xf numFmtId="0" fontId="62" fillId="32" borderId="24" xfId="0" applyFont="1" applyFill="1" applyBorder="1">
      <alignment vertical="center"/>
    </xf>
    <xf numFmtId="0" fontId="62" fillId="32" borderId="24" xfId="0" applyFont="1" applyFill="1" applyBorder="1" applyAlignment="1">
      <alignment vertical="center" shrinkToFit="1"/>
    </xf>
    <xf numFmtId="0" fontId="68" fillId="32" borderId="24" xfId="0" applyFont="1" applyFill="1" applyBorder="1">
      <alignment vertical="center"/>
    </xf>
    <xf numFmtId="203" fontId="101" fillId="32" borderId="24" xfId="3375" applyNumberFormat="1" applyFont="1" applyFill="1" applyBorder="1" applyAlignment="1">
      <alignment vertical="center"/>
    </xf>
    <xf numFmtId="41" fontId="22" fillId="0" borderId="20" xfId="0" applyNumberFormat="1" applyFont="1" applyBorder="1" applyAlignment="1">
      <alignment horizontal="center" vertical="center"/>
    </xf>
    <xf numFmtId="266" fontId="109" fillId="32" borderId="42" xfId="3432" applyNumberFormat="1" applyFont="1" applyFill="1" applyBorder="1">
      <alignment vertical="center"/>
    </xf>
    <xf numFmtId="267" fontId="109" fillId="0" borderId="42" xfId="0" applyNumberFormat="1" applyFont="1" applyBorder="1">
      <alignment vertical="center"/>
    </xf>
    <xf numFmtId="250" fontId="109" fillId="0" borderId="42" xfId="0" applyNumberFormat="1" applyFont="1" applyBorder="1">
      <alignment vertical="center"/>
    </xf>
    <xf numFmtId="0" fontId="109" fillId="0" borderId="0" xfId="0" applyFont="1">
      <alignment vertical="center"/>
    </xf>
    <xf numFmtId="41" fontId="22" fillId="31" borderId="68" xfId="3364" applyFont="1" applyFill="1" applyBorder="1" applyAlignment="1">
      <alignment horizontal="center" vertical="center"/>
    </xf>
    <xf numFmtId="41" fontId="22" fillId="31" borderId="17" xfId="3364" applyFont="1" applyFill="1" applyBorder="1" applyAlignment="1">
      <alignment horizontal="center" vertical="center"/>
    </xf>
    <xf numFmtId="210" fontId="8" fillId="32" borderId="0" xfId="0" applyNumberFormat="1" applyFont="1" applyFill="1">
      <alignment vertical="center"/>
    </xf>
    <xf numFmtId="229" fontId="33" fillId="0" borderId="17" xfId="3375" applyNumberFormat="1" applyFont="1" applyBorder="1" applyAlignment="1">
      <alignment horizontal="center" vertical="center"/>
    </xf>
    <xf numFmtId="0" fontId="22" fillId="32" borderId="0" xfId="0" applyFont="1" applyFill="1">
      <alignment vertical="center"/>
    </xf>
    <xf numFmtId="0" fontId="109" fillId="0" borderId="0" xfId="3585" applyFont="1" applyAlignment="1">
      <alignment horizontal="center" vertical="center"/>
    </xf>
    <xf numFmtId="188" fontId="109" fillId="0" borderId="0" xfId="3585" applyNumberFormat="1" applyFont="1" applyAlignment="1">
      <alignment horizontal="center" vertical="center"/>
    </xf>
    <xf numFmtId="203" fontId="129" fillId="0" borderId="0" xfId="3585" applyNumberFormat="1" applyFont="1" applyAlignment="1">
      <alignment horizontal="center" vertical="center"/>
    </xf>
    <xf numFmtId="188" fontId="130" fillId="0" borderId="0" xfId="3585" applyNumberFormat="1" applyFont="1" applyAlignment="1">
      <alignment horizontal="center" vertical="center"/>
    </xf>
    <xf numFmtId="0" fontId="8" fillId="0" borderId="0" xfId="3586" applyFont="1">
      <alignment vertical="center"/>
    </xf>
    <xf numFmtId="0" fontId="131" fillId="0" borderId="0" xfId="3585" applyFont="1" applyAlignment="1">
      <alignment horizontal="left" vertical="center"/>
    </xf>
    <xf numFmtId="0" fontId="132" fillId="0" borderId="0" xfId="3585" applyFont="1" applyAlignment="1">
      <alignment vertical="center"/>
    </xf>
    <xf numFmtId="0" fontId="132" fillId="37" borderId="134" xfId="3585" applyFont="1" applyFill="1" applyBorder="1" applyAlignment="1">
      <alignment horizontal="center" vertical="center"/>
    </xf>
    <xf numFmtId="0" fontId="133" fillId="0" borderId="45" xfId="3585" applyFont="1" applyBorder="1" applyAlignment="1">
      <alignment horizontal="center" vertical="center"/>
    </xf>
    <xf numFmtId="188" fontId="133" fillId="0" borderId="45" xfId="3587" applyFont="1" applyBorder="1" applyAlignment="1">
      <alignment vertical="center"/>
    </xf>
    <xf numFmtId="0" fontId="133" fillId="0" borderId="97" xfId="3585" applyFont="1" applyBorder="1" applyAlignment="1">
      <alignment horizontal="center" vertical="center"/>
    </xf>
    <xf numFmtId="188" fontId="133" fillId="0" borderId="97" xfId="3587" applyFont="1" applyBorder="1" applyAlignment="1">
      <alignment vertical="center"/>
    </xf>
    <xf numFmtId="0" fontId="133" fillId="0" borderId="42" xfId="3585" applyFont="1" applyBorder="1" applyAlignment="1">
      <alignment horizontal="center" vertical="center"/>
    </xf>
    <xf numFmtId="188" fontId="133" fillId="0" borderId="42" xfId="3587" applyFont="1" applyBorder="1" applyAlignment="1">
      <alignment vertical="center"/>
    </xf>
    <xf numFmtId="0" fontId="133" fillId="0" borderId="35" xfId="3585" applyFont="1" applyBorder="1" applyAlignment="1">
      <alignment horizontal="center" vertical="center"/>
    </xf>
    <xf numFmtId="188" fontId="134" fillId="0" borderId="32" xfId="3587" applyFont="1" applyBorder="1" applyAlignment="1">
      <alignment vertical="center"/>
    </xf>
    <xf numFmtId="188" fontId="22" fillId="0" borderId="0" xfId="3585" applyNumberFormat="1" applyFont="1" applyAlignment="1">
      <alignment horizontal="center" vertical="center"/>
    </xf>
    <xf numFmtId="0" fontId="8" fillId="0" borderId="0" xfId="3585" applyFont="1" applyAlignment="1">
      <alignment vertical="center"/>
    </xf>
    <xf numFmtId="0" fontId="133" fillId="0" borderId="4" xfId="3585" applyFont="1" applyBorder="1" applyAlignment="1">
      <alignment horizontal="center" vertical="center"/>
    </xf>
    <xf numFmtId="188" fontId="133" fillId="0" borderId="4" xfId="3587" applyFont="1" applyBorder="1" applyAlignment="1">
      <alignment vertical="center"/>
    </xf>
    <xf numFmtId="0" fontId="135" fillId="0" borderId="134" xfId="3585" applyFont="1" applyBorder="1" applyAlignment="1">
      <alignment horizontal="center" vertical="center"/>
    </xf>
    <xf numFmtId="43" fontId="8" fillId="0" borderId="0" xfId="3586" applyNumberFormat="1" applyFont="1">
      <alignment vertical="center"/>
    </xf>
    <xf numFmtId="0" fontId="135" fillId="0" borderId="4" xfId="3585" applyFont="1" applyBorder="1" applyAlignment="1">
      <alignment horizontal="center" vertical="center"/>
    </xf>
    <xf numFmtId="188" fontId="135" fillId="0" borderId="134" xfId="3587" applyFont="1" applyBorder="1" applyAlignment="1">
      <alignment vertical="center"/>
    </xf>
    <xf numFmtId="243" fontId="135" fillId="0" borderId="134" xfId="3587" applyNumberFormat="1" applyFont="1" applyBorder="1" applyAlignment="1">
      <alignment vertical="center"/>
    </xf>
    <xf numFmtId="0" fontId="132" fillId="37" borderId="16" xfId="3585" applyFont="1" applyFill="1" applyBorder="1" applyAlignment="1">
      <alignment vertical="center"/>
    </xf>
    <xf numFmtId="0" fontId="132" fillId="37" borderId="57" xfId="3585" applyFont="1" applyFill="1" applyBorder="1" applyAlignment="1">
      <alignment vertical="center"/>
    </xf>
    <xf numFmtId="0" fontId="135" fillId="0" borderId="17" xfId="3585" applyFont="1" applyBorder="1" applyAlignment="1">
      <alignment horizontal="center" vertical="center"/>
    </xf>
    <xf numFmtId="243" fontId="135" fillId="0" borderId="17" xfId="3587" applyNumberFormat="1" applyFont="1" applyBorder="1" applyAlignment="1">
      <alignment horizontal="center" vertical="center"/>
    </xf>
    <xf numFmtId="188" fontId="135" fillId="0" borderId="17" xfId="3587" applyFont="1" applyBorder="1" applyAlignment="1">
      <alignment horizontal="center" vertical="center"/>
    </xf>
    <xf numFmtId="268" fontId="135" fillId="0" borderId="17" xfId="3587" applyNumberFormat="1" applyFont="1" applyBorder="1" applyAlignment="1">
      <alignment horizontal="center" vertical="center"/>
    </xf>
    <xf numFmtId="208" fontId="135" fillId="0" borderId="17" xfId="3587" applyNumberFormat="1" applyFont="1" applyBorder="1" applyAlignment="1">
      <alignment horizontal="center" vertical="center"/>
    </xf>
    <xf numFmtId="208" fontId="135" fillId="0" borderId="17" xfId="3587" applyNumberFormat="1" applyFont="1" applyBorder="1" applyAlignment="1">
      <alignment vertical="center"/>
    </xf>
    <xf numFmtId="268" fontId="135" fillId="0" borderId="17" xfId="3587" applyNumberFormat="1" applyFont="1" applyBorder="1" applyAlignment="1">
      <alignment vertical="center"/>
    </xf>
    <xf numFmtId="0" fontId="8" fillId="0" borderId="0" xfId="3585" applyFont="1" applyAlignment="1">
      <alignment horizontal="center" vertical="center"/>
    </xf>
    <xf numFmtId="206" fontId="133" fillId="0" borderId="97" xfId="3369" applyNumberFormat="1" applyFont="1" applyBorder="1" applyAlignment="1">
      <alignment vertical="center"/>
    </xf>
    <xf numFmtId="188" fontId="134" fillId="0" borderId="42" xfId="3587" applyFont="1" applyBorder="1" applyAlignment="1">
      <alignment vertical="center"/>
    </xf>
    <xf numFmtId="0" fontId="62" fillId="0" borderId="134" xfId="3585" applyFont="1" applyBorder="1" applyAlignment="1">
      <alignment horizontal="center" vertical="center"/>
    </xf>
    <xf numFmtId="188" fontId="62" fillId="0" borderId="134" xfId="3587" applyFont="1" applyBorder="1" applyAlignment="1">
      <alignment vertical="center"/>
    </xf>
    <xf numFmtId="0" fontId="101" fillId="0" borderId="4" xfId="3585" applyFont="1" applyBorder="1" applyAlignment="1">
      <alignment horizontal="center" vertical="center"/>
    </xf>
    <xf numFmtId="188" fontId="8" fillId="0" borderId="0" xfId="3585" applyNumberFormat="1" applyFont="1" applyAlignment="1">
      <alignment horizontal="center" vertical="center"/>
    </xf>
    <xf numFmtId="0" fontId="135" fillId="0" borderId="0" xfId="3585" applyFont="1" applyAlignment="1">
      <alignment horizontal="center" vertical="center"/>
    </xf>
    <xf numFmtId="268" fontId="135" fillId="0" borderId="0" xfId="3587" applyNumberFormat="1" applyFont="1" applyBorder="1" applyAlignment="1">
      <alignment vertical="center"/>
    </xf>
    <xf numFmtId="188" fontId="135" fillId="0" borderId="0" xfId="3587" applyFont="1" applyBorder="1" applyAlignment="1">
      <alignment horizontal="center" vertical="center"/>
    </xf>
    <xf numFmtId="188" fontId="96" fillId="32" borderId="170" xfId="3375" applyNumberFormat="1" applyFont="1" applyFill="1" applyBorder="1" applyAlignment="1">
      <alignment horizontal="right" vertical="center" shrinkToFit="1"/>
    </xf>
    <xf numFmtId="188" fontId="96" fillId="32" borderId="171" xfId="3375" applyNumberFormat="1" applyFont="1" applyFill="1" applyBorder="1" applyAlignment="1">
      <alignment horizontal="right" vertical="center" shrinkToFit="1"/>
    </xf>
    <xf numFmtId="0" fontId="33" fillId="0" borderId="69" xfId="0" applyFont="1" applyBorder="1" applyAlignment="1">
      <alignment horizontal="center" vertical="center"/>
    </xf>
    <xf numFmtId="41" fontId="33" fillId="0" borderId="69" xfId="3375" applyFont="1" applyBorder="1" applyAlignment="1">
      <alignment horizontal="center" vertical="center"/>
    </xf>
    <xf numFmtId="9" fontId="33" fillId="0" borderId="69" xfId="3349" applyFont="1" applyBorder="1" applyAlignment="1">
      <alignment horizontal="center" vertical="center"/>
    </xf>
    <xf numFmtId="41" fontId="18" fillId="28" borderId="69" xfId="3375" applyFont="1" applyFill="1" applyBorder="1" applyAlignment="1">
      <alignment horizontal="center" vertical="center"/>
    </xf>
    <xf numFmtId="0" fontId="33" fillId="0" borderId="128" xfId="0" applyFont="1" applyBorder="1" applyAlignment="1">
      <alignment horizontal="center" vertical="center"/>
    </xf>
    <xf numFmtId="269" fontId="22" fillId="32" borderId="30" xfId="3575" applyNumberFormat="1" applyFont="1" applyFill="1" applyBorder="1" applyAlignment="1">
      <alignment horizontal="center" vertical="center"/>
    </xf>
    <xf numFmtId="269" fontId="22" fillId="31" borderId="30" xfId="3575" applyNumberFormat="1" applyFont="1" applyFill="1" applyBorder="1" applyAlignment="1">
      <alignment horizontal="center" vertical="center"/>
    </xf>
    <xf numFmtId="41" fontId="22" fillId="31" borderId="17" xfId="3573" applyFont="1" applyFill="1" applyBorder="1" applyAlignment="1">
      <alignment horizontal="center" vertical="center"/>
    </xf>
    <xf numFmtId="41" fontId="6" fillId="32" borderId="17" xfId="3364" applyFont="1" applyFill="1" applyBorder="1" applyAlignment="1">
      <alignment horizontal="center" vertical="center"/>
    </xf>
    <xf numFmtId="41" fontId="6" fillId="32" borderId="52" xfId="3364" applyFont="1" applyFill="1" applyBorder="1" applyAlignment="1">
      <alignment horizontal="center" vertical="center"/>
    </xf>
    <xf numFmtId="41" fontId="6" fillId="32" borderId="68" xfId="3364" applyFont="1" applyFill="1" applyBorder="1" applyAlignment="1">
      <alignment horizontal="center" vertical="center"/>
    </xf>
    <xf numFmtId="270" fontId="22" fillId="31" borderId="30" xfId="3575" applyNumberFormat="1" applyFont="1" applyFill="1" applyBorder="1" applyAlignment="1">
      <alignment horizontal="center" vertical="center"/>
    </xf>
    <xf numFmtId="271" fontId="22" fillId="31" borderId="30" xfId="3575" applyNumberFormat="1" applyFont="1" applyFill="1" applyBorder="1" applyAlignment="1">
      <alignment horizontal="center" vertical="center"/>
    </xf>
    <xf numFmtId="0" fontId="22" fillId="32" borderId="68" xfId="0" applyFont="1" applyFill="1" applyBorder="1" applyAlignment="1">
      <alignment horizontal="center" vertical="center" wrapText="1"/>
    </xf>
    <xf numFmtId="0" fontId="38" fillId="0" borderId="57" xfId="3584" applyBorder="1">
      <alignment vertical="center"/>
    </xf>
    <xf numFmtId="0" fontId="38" fillId="0" borderId="16" xfId="3584" applyBorder="1">
      <alignment vertical="center"/>
    </xf>
    <xf numFmtId="0" fontId="137" fillId="0" borderId="0" xfId="3434" applyFont="1">
      <alignment vertical="center"/>
    </xf>
    <xf numFmtId="0" fontId="33" fillId="0" borderId="71" xfId="0" applyFont="1" applyBorder="1" applyAlignment="1">
      <alignment horizontal="center" vertical="center"/>
    </xf>
    <xf numFmtId="229" fontId="33" fillId="0" borderId="71" xfId="3375" applyNumberFormat="1" applyFont="1" applyBorder="1" applyAlignment="1">
      <alignment horizontal="center" vertical="center"/>
    </xf>
    <xf numFmtId="9" fontId="33" fillId="0" borderId="71" xfId="3349" applyFont="1" applyBorder="1" applyAlignment="1">
      <alignment horizontal="center" vertical="center"/>
    </xf>
    <xf numFmtId="41" fontId="18" fillId="28" borderId="71" xfId="3375" applyFont="1" applyFill="1" applyBorder="1" applyAlignment="1">
      <alignment horizontal="center" vertical="center"/>
    </xf>
    <xf numFmtId="239" fontId="22" fillId="31" borderId="30" xfId="3364" applyNumberFormat="1" applyFont="1" applyFill="1" applyBorder="1" applyAlignment="1">
      <alignment horizontal="right" vertical="center"/>
    </xf>
    <xf numFmtId="241" fontId="22" fillId="31" borderId="30" xfId="3364" applyNumberFormat="1" applyFont="1" applyFill="1" applyBorder="1" applyAlignment="1">
      <alignment horizontal="right" vertical="center"/>
    </xf>
    <xf numFmtId="271" fontId="22" fillId="0" borderId="48" xfId="3575" applyNumberFormat="1" applyFont="1" applyBorder="1" applyAlignment="1">
      <alignment horizontal="center" vertical="center" shrinkToFit="1"/>
    </xf>
    <xf numFmtId="41" fontId="8" fillId="0" borderId="0" xfId="3364" applyFont="1">
      <alignment vertical="center"/>
    </xf>
    <xf numFmtId="41" fontId="8" fillId="0" borderId="0" xfId="0" applyNumberFormat="1" applyFont="1">
      <alignment vertical="center"/>
    </xf>
    <xf numFmtId="0" fontId="22" fillId="32" borderId="141" xfId="0" applyFont="1" applyFill="1" applyBorder="1" applyAlignment="1">
      <alignment horizontal="center" vertical="center"/>
    </xf>
    <xf numFmtId="0" fontId="110" fillId="32" borderId="0" xfId="3577" applyFont="1" applyFill="1">
      <alignment vertical="center"/>
    </xf>
    <xf numFmtId="0" fontId="110" fillId="32" borderId="5" xfId="3577" applyFont="1" applyFill="1" applyBorder="1" applyAlignment="1">
      <alignment horizontal="center" vertical="center"/>
    </xf>
    <xf numFmtId="204" fontId="98" fillId="32" borderId="5" xfId="3577" applyNumberFormat="1" applyFont="1" applyFill="1" applyBorder="1" applyAlignment="1">
      <alignment horizontal="center" vertical="center"/>
    </xf>
    <xf numFmtId="0" fontId="110" fillId="32" borderId="5" xfId="3577" applyFont="1" applyFill="1" applyBorder="1" applyAlignment="1">
      <alignment horizontal="left" vertical="center"/>
    </xf>
    <xf numFmtId="0" fontId="21" fillId="32" borderId="141" xfId="3577" applyFont="1" applyFill="1" applyBorder="1" applyAlignment="1">
      <alignment horizontal="center" vertical="center"/>
    </xf>
    <xf numFmtId="0" fontId="21" fillId="32" borderId="135" xfId="3577" applyFont="1" applyFill="1" applyBorder="1" applyAlignment="1">
      <alignment horizontal="center" vertical="center"/>
    </xf>
    <xf numFmtId="258" fontId="21" fillId="32" borderId="111" xfId="3578" applyNumberFormat="1" applyFont="1" applyFill="1" applyBorder="1" applyAlignment="1">
      <alignment horizontal="center" vertical="center" shrinkToFit="1"/>
    </xf>
    <xf numFmtId="258" fontId="21" fillId="32" borderId="61" xfId="3578" applyNumberFormat="1" applyFont="1" applyFill="1" applyBorder="1" applyAlignment="1">
      <alignment horizontal="center" vertical="center" shrinkToFit="1"/>
    </xf>
    <xf numFmtId="41" fontId="21" fillId="32" borderId="61" xfId="3364" applyFont="1" applyFill="1" applyBorder="1" applyAlignment="1">
      <alignment horizontal="center" vertical="center" shrinkToFit="1"/>
    </xf>
    <xf numFmtId="212" fontId="111" fillId="32" borderId="110" xfId="3577" applyNumberFormat="1" applyFont="1" applyFill="1" applyBorder="1" applyAlignment="1">
      <alignment horizontal="center" vertical="center"/>
    </xf>
    <xf numFmtId="212" fontId="110" fillId="32" borderId="43" xfId="3577" applyNumberFormat="1" applyFont="1" applyFill="1" applyBorder="1" applyAlignment="1">
      <alignment horizontal="center" vertical="center"/>
    </xf>
    <xf numFmtId="212" fontId="110" fillId="32" borderId="110" xfId="3577" applyNumberFormat="1" applyFont="1" applyFill="1" applyBorder="1" applyAlignment="1">
      <alignment horizontal="center" vertical="center"/>
    </xf>
    <xf numFmtId="212" fontId="110" fillId="32" borderId="125" xfId="3577" applyNumberFormat="1" applyFont="1" applyFill="1" applyBorder="1" applyAlignment="1">
      <alignment horizontal="center" vertical="center"/>
    </xf>
    <xf numFmtId="212" fontId="110" fillId="32" borderId="61" xfId="3577" applyNumberFormat="1" applyFont="1" applyFill="1" applyBorder="1" applyAlignment="1">
      <alignment horizontal="center" vertical="center"/>
    </xf>
    <xf numFmtId="0" fontId="21" fillId="32" borderId="61" xfId="3578" applyFont="1" applyFill="1" applyBorder="1" applyAlignment="1">
      <alignment horizontal="center" vertical="center" shrinkToFit="1"/>
    </xf>
    <xf numFmtId="213" fontId="21" fillId="32" borderId="142" xfId="3577" applyNumberFormat="1" applyFont="1" applyFill="1" applyBorder="1" applyAlignment="1">
      <alignment horizontal="center" vertical="center"/>
    </xf>
    <xf numFmtId="41" fontId="21" fillId="32" borderId="135" xfId="3577" applyNumberFormat="1" applyFont="1" applyFill="1" applyBorder="1" applyAlignment="1">
      <alignment horizontal="center" vertical="center"/>
    </xf>
    <xf numFmtId="41" fontId="21" fillId="32" borderId="142" xfId="3577" applyNumberFormat="1" applyFont="1" applyFill="1" applyBorder="1" applyAlignment="1">
      <alignment horizontal="center" vertical="center"/>
    </xf>
    <xf numFmtId="41" fontId="21" fillId="32" borderId="141" xfId="3577" applyNumberFormat="1" applyFont="1" applyFill="1" applyBorder="1" applyAlignment="1">
      <alignment horizontal="center" vertical="center"/>
    </xf>
    <xf numFmtId="213" fontId="21" fillId="32" borderId="135" xfId="3577" applyNumberFormat="1" applyFont="1" applyFill="1" applyBorder="1" applyAlignment="1">
      <alignment horizontal="center" vertical="center"/>
    </xf>
    <xf numFmtId="236" fontId="138" fillId="0" borderId="0" xfId="3575" applyNumberFormat="1" applyFont="1">
      <alignment vertical="center"/>
    </xf>
    <xf numFmtId="188" fontId="21" fillId="32" borderId="64" xfId="0" applyNumberFormat="1" applyFont="1" applyFill="1" applyBorder="1" applyAlignment="1">
      <alignment horizontal="right" vertical="center" shrinkToFit="1"/>
    </xf>
    <xf numFmtId="0" fontId="22" fillId="32" borderId="133" xfId="0" applyFont="1" applyFill="1" applyBorder="1" applyAlignment="1">
      <alignment horizontal="center" vertical="center"/>
    </xf>
    <xf numFmtId="0" fontId="22" fillId="32" borderId="135" xfId="0" applyFont="1" applyFill="1" applyBorder="1" applyAlignment="1">
      <alignment horizontal="center" vertical="center"/>
    </xf>
    <xf numFmtId="0" fontId="21" fillId="32" borderId="171" xfId="0" applyFont="1" applyFill="1" applyBorder="1" applyAlignment="1">
      <alignment horizontal="center" vertical="center" shrinkToFit="1"/>
    </xf>
    <xf numFmtId="188" fontId="21" fillId="32" borderId="112" xfId="0" applyNumberFormat="1" applyFont="1" applyFill="1" applyBorder="1" applyAlignment="1">
      <alignment horizontal="right" vertical="center" shrinkToFit="1"/>
    </xf>
    <xf numFmtId="188" fontId="21" fillId="32" borderId="43" xfId="0" applyNumberFormat="1" applyFont="1" applyFill="1" applyBorder="1" applyAlignment="1">
      <alignment horizontal="right" vertical="center" shrinkToFit="1"/>
    </xf>
    <xf numFmtId="188" fontId="96" fillId="32" borderId="65" xfId="3375" applyNumberFormat="1" applyFont="1" applyFill="1" applyBorder="1" applyAlignment="1">
      <alignment horizontal="right" vertical="center" shrinkToFit="1"/>
    </xf>
    <xf numFmtId="0" fontId="22" fillId="33" borderId="125" xfId="0" applyFont="1" applyFill="1" applyBorder="1" applyAlignment="1">
      <alignment horizontal="center" vertical="center" shrinkToFit="1"/>
    </xf>
    <xf numFmtId="0" fontId="82" fillId="33" borderId="125" xfId="0" applyFont="1" applyFill="1" applyBorder="1" applyAlignment="1">
      <alignment horizontal="center" vertical="center" shrinkToFit="1"/>
    </xf>
    <xf numFmtId="233" fontId="82" fillId="33" borderId="125" xfId="0" applyNumberFormat="1" applyFont="1" applyFill="1" applyBorder="1" applyAlignment="1">
      <alignment horizontal="center" vertical="center" shrinkToFit="1"/>
    </xf>
    <xf numFmtId="210" fontId="82" fillId="33" borderId="125" xfId="0" applyNumberFormat="1" applyFont="1" applyFill="1" applyBorder="1" applyAlignment="1">
      <alignment horizontal="center" vertical="center" shrinkToFit="1"/>
    </xf>
    <xf numFmtId="207" fontId="82" fillId="33" borderId="125" xfId="0" applyNumberFormat="1" applyFont="1" applyFill="1" applyBorder="1" applyAlignment="1">
      <alignment horizontal="center" vertical="center" shrinkToFit="1"/>
    </xf>
    <xf numFmtId="0" fontId="82" fillId="33" borderId="145" xfId="0" applyFont="1" applyFill="1" applyBorder="1" applyAlignment="1">
      <alignment horizontal="center" vertical="center" shrinkToFit="1"/>
    </xf>
    <xf numFmtId="0" fontId="83" fillId="0" borderId="0" xfId="0" applyFont="1">
      <alignment vertical="center"/>
    </xf>
    <xf numFmtId="213" fontId="139" fillId="0" borderId="0" xfId="3364" applyNumberFormat="1" applyFont="1">
      <alignment vertical="center"/>
    </xf>
    <xf numFmtId="272" fontId="19" fillId="0" borderId="0" xfId="0" applyNumberFormat="1" applyFont="1" applyAlignment="1">
      <alignment horizontal="center" vertical="center"/>
    </xf>
    <xf numFmtId="272" fontId="19" fillId="0" borderId="0" xfId="0" applyNumberFormat="1" applyFont="1" applyAlignment="1">
      <alignment horizontal="left" vertical="center"/>
    </xf>
    <xf numFmtId="0" fontId="8" fillId="0" borderId="18" xfId="0" applyFont="1" applyBorder="1" applyAlignment="1">
      <alignment vertical="top"/>
    </xf>
    <xf numFmtId="206" fontId="133" fillId="31" borderId="97" xfId="3589" applyNumberFormat="1" applyFont="1" applyFill="1" applyBorder="1" applyAlignment="1">
      <alignment vertical="center"/>
    </xf>
    <xf numFmtId="187" fontId="22" fillId="32" borderId="17" xfId="3364" applyNumberFormat="1" applyFont="1" applyFill="1" applyBorder="1" applyAlignment="1">
      <alignment horizontal="center" vertical="center"/>
    </xf>
    <xf numFmtId="0" fontId="6" fillId="32" borderId="51" xfId="3426" applyFont="1" applyFill="1" applyBorder="1" applyAlignment="1">
      <alignment horizontal="center" vertical="center"/>
    </xf>
    <xf numFmtId="0" fontId="6" fillId="32" borderId="52" xfId="3426" applyFont="1" applyFill="1" applyBorder="1" applyAlignment="1">
      <alignment horizontal="center" vertical="center"/>
    </xf>
    <xf numFmtId="3" fontId="6" fillId="32" borderId="52" xfId="3426" applyNumberFormat="1" applyFont="1" applyFill="1" applyBorder="1" applyAlignment="1">
      <alignment horizontal="center" vertical="center"/>
    </xf>
    <xf numFmtId="3" fontId="6" fillId="32" borderId="52" xfId="3426" applyNumberFormat="1" applyFont="1" applyFill="1" applyBorder="1" applyAlignment="1">
      <alignment horizontal="left" vertical="center"/>
    </xf>
    <xf numFmtId="9" fontId="22" fillId="31" borderId="17" xfId="3575" applyFont="1" applyFill="1" applyBorder="1" applyAlignment="1">
      <alignment horizontal="center" vertical="center"/>
    </xf>
    <xf numFmtId="244" fontId="22" fillId="32" borderId="0" xfId="3438" applyNumberFormat="1" applyFont="1" applyFill="1" applyAlignment="1">
      <alignment horizontal="center" vertical="center"/>
    </xf>
    <xf numFmtId="0" fontId="8" fillId="0" borderId="0" xfId="0" applyFont="1">
      <alignment vertical="center"/>
    </xf>
    <xf numFmtId="49" fontId="14" fillId="0" borderId="0" xfId="0" applyNumberFormat="1" applyFont="1" applyAlignment="1">
      <alignment horizontal="center" vertical="center" textRotation="255" wrapText="1"/>
    </xf>
    <xf numFmtId="0" fontId="8" fillId="0" borderId="0" xfId="0" applyFont="1">
      <alignment vertical="center"/>
    </xf>
    <xf numFmtId="0" fontId="125" fillId="0" borderId="0" xfId="0" quotePrefix="1" applyFont="1" applyAlignment="1">
      <alignment horizontal="center" vertical="center"/>
    </xf>
    <xf numFmtId="0" fontId="125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9" fillId="0" borderId="0" xfId="0" quotePrefix="1" applyFont="1" applyAlignment="1">
      <alignment horizontal="left" vertical="center"/>
    </xf>
    <xf numFmtId="272" fontId="19" fillId="31" borderId="0" xfId="0" quotePrefix="1" applyNumberFormat="1" applyFont="1" applyFill="1" applyAlignment="1">
      <alignment horizontal="left" vertical="center"/>
    </xf>
    <xf numFmtId="0" fontId="9" fillId="0" borderId="26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83" fillId="0" borderId="0" xfId="0" applyFont="1">
      <alignment vertical="center"/>
    </xf>
    <xf numFmtId="0" fontId="85" fillId="0" borderId="24" xfId="0" applyFont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85" fillId="0" borderId="25" xfId="0" applyFont="1" applyBorder="1" applyAlignment="1">
      <alignment horizontal="center" vertical="center"/>
    </xf>
    <xf numFmtId="0" fontId="14" fillId="0" borderId="24" xfId="0" quotePrefix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8" fillId="0" borderId="24" xfId="0" applyFont="1" applyBorder="1">
      <alignment vertical="center"/>
    </xf>
    <xf numFmtId="0" fontId="8" fillId="0" borderId="25" xfId="0" applyFont="1" applyBorder="1">
      <alignment vertical="center"/>
    </xf>
    <xf numFmtId="0" fontId="4" fillId="0" borderId="0" xfId="0" applyFont="1" applyAlignment="1">
      <alignment horizontal="left" vertical="center"/>
    </xf>
    <xf numFmtId="0" fontId="9" fillId="0" borderId="24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8" fillId="0" borderId="18" xfId="0" applyFont="1" applyBorder="1" applyAlignment="1">
      <alignment horizontal="left" vertical="top"/>
    </xf>
    <xf numFmtId="0" fontId="0" fillId="0" borderId="0" xfId="0">
      <alignment vertical="center"/>
    </xf>
    <xf numFmtId="202" fontId="0" fillId="0" borderId="0" xfId="0" applyNumberFormat="1" applyAlignment="1">
      <alignment horizontal="right" vertical="center"/>
    </xf>
    <xf numFmtId="204" fontId="0" fillId="0" borderId="0" xfId="0" applyNumberFormat="1" applyAlignment="1">
      <alignment horizontal="right" vertical="center"/>
    </xf>
    <xf numFmtId="0" fontId="4" fillId="0" borderId="0" xfId="0" applyFont="1">
      <alignment vertical="center"/>
    </xf>
    <xf numFmtId="0" fontId="19" fillId="0" borderId="0" xfId="0" quotePrefix="1" applyFont="1">
      <alignment vertical="center"/>
    </xf>
    <xf numFmtId="0" fontId="19" fillId="0" borderId="0" xfId="0" applyFont="1">
      <alignment vertical="center"/>
    </xf>
    <xf numFmtId="0" fontId="21" fillId="0" borderId="99" xfId="0" applyFont="1" applyBorder="1" applyAlignment="1">
      <alignment horizontal="center" vertical="center"/>
    </xf>
    <xf numFmtId="0" fontId="21" fillId="0" borderId="100" xfId="0" applyFont="1" applyBorder="1" applyAlignment="1">
      <alignment horizontal="center" vertical="center"/>
    </xf>
    <xf numFmtId="0" fontId="21" fillId="0" borderId="97" xfId="0" applyFont="1" applyBorder="1" applyAlignment="1">
      <alignment horizontal="center" vertical="center"/>
    </xf>
    <xf numFmtId="0" fontId="21" fillId="0" borderId="98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59" xfId="0" applyFont="1" applyBorder="1" applyAlignment="1">
      <alignment horizontal="center" vertical="center"/>
    </xf>
    <xf numFmtId="0" fontId="21" fillId="0" borderId="95" xfId="0" applyFont="1" applyBorder="1" applyAlignment="1">
      <alignment horizontal="center" vertical="center"/>
    </xf>
    <xf numFmtId="0" fontId="21" fillId="0" borderId="96" xfId="0" applyFont="1" applyBorder="1" applyAlignment="1">
      <alignment horizontal="center" vertical="center"/>
    </xf>
    <xf numFmtId="0" fontId="83" fillId="32" borderId="0" xfId="0" applyFont="1" applyFill="1" applyAlignment="1">
      <alignment horizontal="center" vertical="center"/>
    </xf>
    <xf numFmtId="0" fontId="137" fillId="31" borderId="0" xfId="3434" applyFont="1" applyFill="1" applyAlignment="1">
      <alignment horizontal="right" vertical="center"/>
    </xf>
    <xf numFmtId="0" fontId="88" fillId="0" borderId="21" xfId="3434" applyFont="1" applyBorder="1" applyAlignment="1">
      <alignment horizontal="center" vertical="center"/>
    </xf>
    <xf numFmtId="0" fontId="88" fillId="0" borderId="22" xfId="3434" applyFont="1" applyBorder="1" applyAlignment="1">
      <alignment horizontal="center" vertical="center"/>
    </xf>
    <xf numFmtId="4" fontId="38" fillId="0" borderId="0" xfId="3434" applyNumberFormat="1" applyAlignment="1">
      <alignment vertical="center" textRotation="90"/>
    </xf>
    <xf numFmtId="4" fontId="92" fillId="0" borderId="0" xfId="3434" applyNumberFormat="1" applyFont="1" applyAlignment="1">
      <alignment vertical="center" textRotation="90"/>
    </xf>
    <xf numFmtId="4" fontId="92" fillId="0" borderId="0" xfId="3434" applyNumberFormat="1" applyFont="1">
      <alignment vertical="center"/>
    </xf>
    <xf numFmtId="4" fontId="38" fillId="0" borderId="0" xfId="3434" applyNumberFormat="1" applyAlignment="1">
      <alignment horizontal="center" vertical="center"/>
    </xf>
    <xf numFmtId="0" fontId="38" fillId="0" borderId="0" xfId="3434" applyAlignment="1">
      <alignment horizontal="center" vertical="center"/>
    </xf>
    <xf numFmtId="226" fontId="90" fillId="0" borderId="107" xfId="3434" applyNumberFormat="1" applyFont="1" applyBorder="1" applyAlignment="1">
      <alignment horizontal="center" vertical="center"/>
    </xf>
    <xf numFmtId="0" fontId="102" fillId="0" borderId="0" xfId="3428" applyFont="1" applyAlignment="1">
      <alignment horizontal="left"/>
    </xf>
    <xf numFmtId="0" fontId="103" fillId="29" borderId="72" xfId="3428" applyFont="1" applyFill="1" applyBorder="1" applyAlignment="1">
      <alignment horizontal="center" vertical="center"/>
    </xf>
    <xf numFmtId="0" fontId="23" fillId="0" borderId="89" xfId="3428" applyBorder="1"/>
    <xf numFmtId="0" fontId="23" fillId="0" borderId="73" xfId="3428" applyBorder="1"/>
    <xf numFmtId="0" fontId="23" fillId="0" borderId="75" xfId="3428" applyBorder="1"/>
    <xf numFmtId="0" fontId="23" fillId="0" borderId="5" xfId="3428" applyBorder="1"/>
    <xf numFmtId="0" fontId="23" fillId="0" borderId="1" xfId="3428" applyBorder="1"/>
    <xf numFmtId="0" fontId="103" fillId="29" borderId="71" xfId="3428" applyFont="1" applyFill="1" applyBorder="1" applyAlignment="1">
      <alignment horizontal="center" vertical="center"/>
    </xf>
    <xf numFmtId="0" fontId="103" fillId="29" borderId="68" xfId="3428" applyFont="1" applyFill="1" applyBorder="1" applyAlignment="1">
      <alignment horizontal="center" vertical="center"/>
    </xf>
    <xf numFmtId="0" fontId="103" fillId="29" borderId="89" xfId="3428" applyFont="1" applyFill="1" applyBorder="1" applyAlignment="1">
      <alignment horizontal="center" vertical="center"/>
    </xf>
    <xf numFmtId="0" fontId="103" fillId="29" borderId="73" xfId="3428" applyFont="1" applyFill="1" applyBorder="1" applyAlignment="1">
      <alignment horizontal="center" vertical="center"/>
    </xf>
    <xf numFmtId="0" fontId="103" fillId="29" borderId="75" xfId="3428" applyFont="1" applyFill="1" applyBorder="1" applyAlignment="1">
      <alignment horizontal="center" vertical="center"/>
    </xf>
    <xf numFmtId="0" fontId="103" fillId="29" borderId="5" xfId="3428" applyFont="1" applyFill="1" applyBorder="1" applyAlignment="1">
      <alignment horizontal="center" vertical="center"/>
    </xf>
    <xf numFmtId="0" fontId="103" fillId="29" borderId="1" xfId="3428" applyFont="1" applyFill="1" applyBorder="1" applyAlignment="1">
      <alignment horizontal="center" vertical="center"/>
    </xf>
    <xf numFmtId="0" fontId="94" fillId="0" borderId="71" xfId="3428" applyFont="1" applyBorder="1" applyAlignment="1">
      <alignment horizontal="center"/>
    </xf>
    <xf numFmtId="0" fontId="94" fillId="0" borderId="68" xfId="3428" applyFont="1" applyBorder="1" applyAlignment="1">
      <alignment horizontal="center"/>
    </xf>
    <xf numFmtId="0" fontId="94" fillId="0" borderId="0" xfId="3428" applyFont="1" applyAlignment="1">
      <alignment horizontal="center" vertical="center" shrinkToFit="1"/>
    </xf>
    <xf numFmtId="0" fontId="94" fillId="0" borderId="0" xfId="3428" applyFont="1" applyAlignment="1">
      <alignment horizontal="left" vertical="center"/>
    </xf>
    <xf numFmtId="249" fontId="107" fillId="0" borderId="0" xfId="3432" applyNumberFormat="1" applyFont="1" applyAlignment="1">
      <alignment horizontal="center" vertical="center"/>
    </xf>
    <xf numFmtId="0" fontId="105" fillId="0" borderId="72" xfId="3432" applyFont="1" applyBorder="1" applyAlignment="1">
      <alignment horizontal="center" vertical="center"/>
    </xf>
    <xf numFmtId="0" fontId="105" fillId="0" borderId="89" xfId="3432" applyFont="1" applyBorder="1" applyAlignment="1">
      <alignment horizontal="center" vertical="center"/>
    </xf>
    <xf numFmtId="0" fontId="105" fillId="0" borderId="73" xfId="3432" applyFont="1" applyBorder="1" applyAlignment="1">
      <alignment horizontal="center" vertical="center"/>
    </xf>
    <xf numFmtId="0" fontId="107" fillId="0" borderId="70" xfId="3432" applyFont="1" applyBorder="1" applyAlignment="1">
      <alignment horizontal="center" vertical="center"/>
    </xf>
    <xf numFmtId="0" fontId="107" fillId="0" borderId="133" xfId="3432" applyFont="1" applyBorder="1" applyAlignment="1">
      <alignment horizontal="center" vertical="center"/>
    </xf>
    <xf numFmtId="0" fontId="107" fillId="0" borderId="136" xfId="3432" applyFont="1" applyBorder="1" applyAlignment="1">
      <alignment horizontal="distributed" vertical="center" indent="1" shrinkToFit="1"/>
    </xf>
    <xf numFmtId="0" fontId="107" fillId="0" borderId="137" xfId="3432" applyFont="1" applyBorder="1" applyAlignment="1">
      <alignment horizontal="distributed" vertical="center" indent="1" shrinkToFit="1"/>
    </xf>
    <xf numFmtId="0" fontId="107" fillId="0" borderId="31" xfId="3432" applyFont="1" applyBorder="1" applyAlignment="1">
      <alignment horizontal="distributed" vertical="center" wrapText="1" indent="1" shrinkToFit="1"/>
    </xf>
    <xf numFmtId="0" fontId="107" fillId="0" borderId="34" xfId="3432" applyFont="1" applyBorder="1" applyAlignment="1">
      <alignment horizontal="distributed" vertical="center" indent="1" shrinkToFit="1"/>
    </xf>
    <xf numFmtId="0" fontId="107" fillId="34" borderId="72" xfId="3432" applyFont="1" applyFill="1" applyBorder="1" applyAlignment="1">
      <alignment horizontal="distributed" vertical="center" indent="1" shrinkToFit="1"/>
    </xf>
    <xf numFmtId="0" fontId="107" fillId="34" borderId="139" xfId="3432" applyFont="1" applyFill="1" applyBorder="1" applyAlignment="1">
      <alignment horizontal="distributed" vertical="center" indent="1" shrinkToFit="1"/>
    </xf>
    <xf numFmtId="0" fontId="108" fillId="0" borderId="44" xfId="3432" applyFont="1" applyBorder="1" applyAlignment="1">
      <alignment horizontal="distributed" vertical="center" wrapText="1" indent="1" shrinkToFit="1"/>
    </xf>
    <xf numFmtId="0" fontId="108" fillId="0" borderId="45" xfId="3432" applyFont="1" applyBorder="1" applyAlignment="1">
      <alignment horizontal="distributed" vertical="center" indent="1" shrinkToFit="1"/>
    </xf>
    <xf numFmtId="248" fontId="108" fillId="0" borderId="46" xfId="3432" applyNumberFormat="1" applyFont="1" applyBorder="1" applyAlignment="1">
      <alignment horizontal="center" vertical="center" shrinkToFit="1"/>
    </xf>
    <xf numFmtId="248" fontId="108" fillId="0" borderId="48" xfId="3432" applyNumberFormat="1" applyFont="1" applyBorder="1" applyAlignment="1">
      <alignment horizontal="center" vertical="center" shrinkToFit="1"/>
    </xf>
    <xf numFmtId="0" fontId="108" fillId="0" borderId="89" xfId="3432" applyFont="1" applyBorder="1" applyAlignment="1">
      <alignment horizontal="left" vertical="center" indent="1" shrinkToFit="1"/>
    </xf>
    <xf numFmtId="49" fontId="107" fillId="0" borderId="0" xfId="3432" applyNumberFormat="1" applyFont="1" applyAlignment="1">
      <alignment horizontal="left" vertical="center" shrinkToFit="1"/>
    </xf>
    <xf numFmtId="249" fontId="108" fillId="0" borderId="0" xfId="3432" applyNumberFormat="1" applyFont="1" applyAlignment="1">
      <alignment horizontal="center" vertical="center"/>
    </xf>
    <xf numFmtId="187" fontId="107" fillId="0" borderId="0" xfId="3432" applyNumberFormat="1" applyFont="1" applyAlignment="1">
      <alignment horizontal="center" vertical="center"/>
    </xf>
    <xf numFmtId="0" fontId="109" fillId="0" borderId="70" xfId="3432" applyFont="1" applyBorder="1" applyAlignment="1">
      <alignment horizontal="center" vertical="center"/>
    </xf>
    <xf numFmtId="0" fontId="109" fillId="0" borderId="133" xfId="3432" applyFont="1" applyBorder="1" applyAlignment="1">
      <alignment horizontal="center" vertical="center"/>
    </xf>
    <xf numFmtId="0" fontId="109" fillId="0" borderId="37" xfId="3432" applyFont="1" applyBorder="1" applyAlignment="1">
      <alignment horizontal="distributed" vertical="center" indent="1" shrinkToFit="1"/>
    </xf>
    <xf numFmtId="0" fontId="109" fillId="0" borderId="34" xfId="3432" applyFont="1" applyBorder="1" applyAlignment="1">
      <alignment horizontal="distributed" vertical="center" indent="1" shrinkToFit="1"/>
    </xf>
    <xf numFmtId="0" fontId="109" fillId="0" borderId="110" xfId="3432" applyFont="1" applyBorder="1" applyAlignment="1">
      <alignment horizontal="distributed" vertical="center" indent="1" shrinkToFit="1"/>
    </xf>
    <xf numFmtId="0" fontId="109" fillId="0" borderId="31" xfId="3432" applyFont="1" applyBorder="1" applyAlignment="1">
      <alignment horizontal="distributed" vertical="center" indent="1" shrinkToFit="1"/>
    </xf>
    <xf numFmtId="0" fontId="8" fillId="32" borderId="0" xfId="0" applyFont="1" applyFill="1">
      <alignment vertical="center"/>
    </xf>
    <xf numFmtId="0" fontId="22" fillId="32" borderId="28" xfId="0" applyFont="1" applyFill="1" applyBorder="1" applyAlignment="1">
      <alignment horizontal="center" vertical="center"/>
    </xf>
    <xf numFmtId="0" fontId="22" fillId="32" borderId="29" xfId="0" applyFont="1" applyFill="1" applyBorder="1" applyAlignment="1">
      <alignment horizontal="center" vertical="center"/>
    </xf>
    <xf numFmtId="0" fontId="22" fillId="32" borderId="30" xfId="0" applyFont="1" applyFill="1" applyBorder="1" applyAlignment="1">
      <alignment horizontal="center" vertical="center"/>
    </xf>
    <xf numFmtId="0" fontId="22" fillId="32" borderId="94" xfId="0" applyFont="1" applyFill="1" applyBorder="1" applyAlignment="1">
      <alignment horizontal="center" vertical="center"/>
    </xf>
    <xf numFmtId="0" fontId="22" fillId="32" borderId="17" xfId="0" applyFont="1" applyFill="1" applyBorder="1" applyAlignment="1">
      <alignment horizontal="center" vertical="center"/>
    </xf>
    <xf numFmtId="0" fontId="22" fillId="32" borderId="17" xfId="0" applyFont="1" applyFill="1" applyBorder="1" applyAlignment="1">
      <alignment horizontal="center" vertical="center" wrapText="1"/>
    </xf>
    <xf numFmtId="0" fontId="22" fillId="32" borderId="92" xfId="0" applyFont="1" applyFill="1" applyBorder="1" applyAlignment="1">
      <alignment horizontal="center" vertical="center"/>
    </xf>
    <xf numFmtId="0" fontId="22" fillId="32" borderId="49" xfId="0" applyFont="1" applyFill="1" applyBorder="1" applyAlignment="1">
      <alignment horizontal="center" vertical="center"/>
    </xf>
    <xf numFmtId="0" fontId="22" fillId="32" borderId="50" xfId="0" applyFont="1" applyFill="1" applyBorder="1" applyAlignment="1">
      <alignment horizontal="center" vertical="center"/>
    </xf>
    <xf numFmtId="0" fontId="22" fillId="32" borderId="93" xfId="0" applyFont="1" applyFill="1" applyBorder="1" applyAlignment="1">
      <alignment horizontal="center" vertical="center"/>
    </xf>
    <xf numFmtId="188" fontId="33" fillId="0" borderId="84" xfId="0" applyNumberFormat="1" applyFont="1" applyBorder="1" applyAlignment="1">
      <alignment horizontal="center" vertical="center"/>
    </xf>
    <xf numFmtId="188" fontId="33" fillId="0" borderId="128" xfId="0" applyNumberFormat="1" applyFont="1" applyBorder="1" applyAlignment="1">
      <alignment horizontal="center" vertical="center"/>
    </xf>
    <xf numFmtId="188" fontId="33" fillId="0" borderId="88" xfId="0" applyNumberFormat="1" applyFont="1" applyBorder="1" applyAlignment="1">
      <alignment horizontal="center" vertical="center"/>
    </xf>
    <xf numFmtId="0" fontId="33" fillId="0" borderId="51" xfId="0" applyFont="1" applyBorder="1" applyAlignment="1">
      <alignment horizontal="left" vertical="center"/>
    </xf>
    <xf numFmtId="0" fontId="33" fillId="0" borderId="52" xfId="0" applyFont="1" applyBorder="1" applyAlignment="1">
      <alignment horizontal="left" vertical="center"/>
    </xf>
    <xf numFmtId="0" fontId="33" fillId="0" borderId="79" xfId="0" applyFont="1" applyBorder="1" applyAlignment="1">
      <alignment horizontal="left" vertical="center"/>
    </xf>
    <xf numFmtId="0" fontId="33" fillId="0" borderId="69" xfId="0" applyFont="1" applyBorder="1" applyAlignment="1">
      <alignment horizontal="left" vertical="center"/>
    </xf>
    <xf numFmtId="0" fontId="33" fillId="0" borderId="50" xfId="0" applyFont="1" applyBorder="1" applyAlignment="1">
      <alignment horizontal="left" vertical="center"/>
    </xf>
    <xf numFmtId="0" fontId="33" fillId="0" borderId="17" xfId="0" applyFont="1" applyBorder="1" applyAlignment="1">
      <alignment horizontal="left" vertical="center"/>
    </xf>
    <xf numFmtId="0" fontId="33" fillId="0" borderId="81" xfId="0" applyFont="1" applyBorder="1" applyAlignment="1">
      <alignment horizontal="left" vertical="center"/>
    </xf>
    <xf numFmtId="0" fontId="33" fillId="0" borderId="73" xfId="0" applyFont="1" applyBorder="1" applyAlignment="1">
      <alignment horizontal="left" vertical="center"/>
    </xf>
    <xf numFmtId="0" fontId="33" fillId="0" borderId="24" xfId="0" applyFont="1" applyBorder="1" applyAlignment="1">
      <alignment horizontal="left" vertical="center"/>
    </xf>
    <xf numFmtId="0" fontId="33" fillId="0" borderId="74" xfId="0" applyFont="1" applyBorder="1" applyAlignment="1">
      <alignment horizontal="left" vertical="center"/>
    </xf>
    <xf numFmtId="0" fontId="33" fillId="0" borderId="82" xfId="0" applyFont="1" applyBorder="1" applyAlignment="1">
      <alignment horizontal="left" vertical="center"/>
    </xf>
    <xf numFmtId="0" fontId="33" fillId="0" borderId="1" xfId="0" applyFont="1" applyBorder="1" applyAlignment="1">
      <alignment horizontal="left" vertical="center"/>
    </xf>
    <xf numFmtId="0" fontId="33" fillId="0" borderId="167" xfId="0" applyFont="1" applyBorder="1" applyAlignment="1">
      <alignment horizontal="left" vertical="center"/>
    </xf>
    <xf numFmtId="0" fontId="33" fillId="0" borderId="57" xfId="0" applyFont="1" applyBorder="1" applyAlignment="1">
      <alignment horizontal="left" vertical="center"/>
    </xf>
    <xf numFmtId="41" fontId="33" fillId="0" borderId="84" xfId="0" applyNumberFormat="1" applyFont="1" applyBorder="1" applyAlignment="1">
      <alignment horizontal="center" vertical="center"/>
    </xf>
    <xf numFmtId="41" fontId="33" fillId="0" borderId="128" xfId="0" applyNumberFormat="1" applyFont="1" applyBorder="1" applyAlignment="1">
      <alignment horizontal="center" vertical="center"/>
    </xf>
    <xf numFmtId="0" fontId="33" fillId="28" borderId="49" xfId="0" applyFont="1" applyFill="1" applyBorder="1" applyAlignment="1">
      <alignment horizontal="center" vertical="center"/>
    </xf>
    <xf numFmtId="0" fontId="33" fillId="28" borderId="28" xfId="0" applyFont="1" applyFill="1" applyBorder="1" applyAlignment="1">
      <alignment horizontal="center" vertical="center"/>
    </xf>
    <xf numFmtId="0" fontId="33" fillId="0" borderId="78" xfId="0" applyFont="1" applyBorder="1" applyAlignment="1">
      <alignment horizontal="left" vertical="center"/>
    </xf>
    <xf numFmtId="0" fontId="33" fillId="0" borderId="80" xfId="0" applyFont="1" applyBorder="1" applyAlignment="1">
      <alignment horizontal="left" vertical="center"/>
    </xf>
    <xf numFmtId="0" fontId="33" fillId="0" borderId="70" xfId="0" applyFont="1" applyBorder="1" applyAlignment="1">
      <alignment horizontal="center" vertical="center"/>
    </xf>
    <xf numFmtId="0" fontId="33" fillId="0" borderId="57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0" fontId="21" fillId="0" borderId="78" xfId="0" applyFont="1" applyBorder="1" applyAlignment="1">
      <alignment horizontal="center" vertical="center"/>
    </xf>
    <xf numFmtId="0" fontId="21" fillId="0" borderId="80" xfId="0" applyFont="1" applyBorder="1" applyAlignment="1">
      <alignment horizontal="center" vertical="center"/>
    </xf>
    <xf numFmtId="0" fontId="21" fillId="0" borderId="79" xfId="0" applyFont="1" applyBorder="1" applyAlignment="1">
      <alignment horizontal="center" vertical="center"/>
    </xf>
    <xf numFmtId="0" fontId="21" fillId="27" borderId="49" xfId="0" applyFont="1" applyFill="1" applyBorder="1" applyAlignment="1">
      <alignment horizontal="center" vertical="center"/>
    </xf>
    <xf numFmtId="0" fontId="21" fillId="27" borderId="28" xfId="0" applyFont="1" applyFill="1" applyBorder="1" applyAlignment="1">
      <alignment horizontal="center" vertical="center"/>
    </xf>
    <xf numFmtId="0" fontId="21" fillId="27" borderId="50" xfId="0" applyFont="1" applyFill="1" applyBorder="1" applyAlignment="1">
      <alignment horizontal="center" vertical="center"/>
    </xf>
    <xf numFmtId="0" fontId="21" fillId="27" borderId="17" xfId="0" applyFont="1" applyFill="1" applyBorder="1" applyAlignment="1">
      <alignment horizontal="center" vertical="center"/>
    </xf>
    <xf numFmtId="0" fontId="21" fillId="27" borderId="29" xfId="0" applyFont="1" applyFill="1" applyBorder="1" applyAlignment="1">
      <alignment horizontal="center" vertical="center"/>
    </xf>
    <xf numFmtId="0" fontId="22" fillId="32" borderId="54" xfId="0" applyFont="1" applyFill="1" applyBorder="1" applyAlignment="1">
      <alignment horizontal="center" vertical="center" wrapText="1"/>
    </xf>
    <xf numFmtId="0" fontId="22" fillId="32" borderId="56" xfId="0" applyFont="1" applyFill="1" applyBorder="1" applyAlignment="1">
      <alignment horizontal="center" vertical="center" wrapText="1"/>
    </xf>
    <xf numFmtId="0" fontId="21" fillId="32" borderId="57" xfId="0" applyFont="1" applyFill="1" applyBorder="1" applyAlignment="1">
      <alignment horizontal="center" vertical="center"/>
    </xf>
    <xf numFmtId="0" fontId="21" fillId="32" borderId="30" xfId="0" applyFont="1" applyFill="1" applyBorder="1" applyAlignment="1">
      <alignment horizontal="center" vertical="center"/>
    </xf>
    <xf numFmtId="0" fontId="21" fillId="32" borderId="67" xfId="0" applyFont="1" applyFill="1" applyBorder="1" applyAlignment="1">
      <alignment horizontal="center" vertical="center" wrapText="1"/>
    </xf>
    <xf numFmtId="0" fontId="21" fillId="32" borderId="125" xfId="0" applyFont="1" applyFill="1" applyBorder="1" applyAlignment="1">
      <alignment horizontal="center" vertical="center" wrapText="1"/>
    </xf>
    <xf numFmtId="0" fontId="21" fillId="32" borderId="49" xfId="0" applyFont="1" applyFill="1" applyBorder="1" applyAlignment="1">
      <alignment horizontal="center" vertical="center"/>
    </xf>
    <xf numFmtId="0" fontId="21" fillId="32" borderId="50" xfId="0" applyFont="1" applyFill="1" applyBorder="1" applyAlignment="1">
      <alignment horizontal="center" vertical="center"/>
    </xf>
    <xf numFmtId="0" fontId="21" fillId="32" borderId="51" xfId="0" applyFont="1" applyFill="1" applyBorder="1" applyAlignment="1">
      <alignment horizontal="center" vertical="center"/>
    </xf>
    <xf numFmtId="0" fontId="21" fillId="32" borderId="28" xfId="0" applyFont="1" applyFill="1" applyBorder="1" applyAlignment="1">
      <alignment horizontal="center" vertical="center"/>
    </xf>
    <xf numFmtId="0" fontId="21" fillId="32" borderId="121" xfId="0" applyFont="1" applyFill="1" applyBorder="1" applyAlignment="1">
      <alignment horizontal="center" vertical="center" wrapText="1"/>
    </xf>
    <xf numFmtId="0" fontId="21" fillId="32" borderId="129" xfId="0" applyFont="1" applyFill="1" applyBorder="1" applyAlignment="1">
      <alignment horizontal="center" vertical="center" wrapText="1"/>
    </xf>
    <xf numFmtId="0" fontId="21" fillId="32" borderId="75" xfId="0" applyFont="1" applyFill="1" applyBorder="1" applyAlignment="1">
      <alignment horizontal="center" vertical="center" wrapText="1"/>
    </xf>
    <xf numFmtId="0" fontId="21" fillId="32" borderId="1" xfId="0" applyFont="1" applyFill="1" applyBorder="1" applyAlignment="1">
      <alignment horizontal="center" vertical="center" wrapText="1"/>
    </xf>
    <xf numFmtId="0" fontId="22" fillId="32" borderId="67" xfId="0" applyFont="1" applyFill="1" applyBorder="1" applyAlignment="1">
      <alignment horizontal="center" vertical="center" wrapText="1"/>
    </xf>
    <xf numFmtId="0" fontId="22" fillId="32" borderId="68" xfId="0" applyFont="1" applyFill="1" applyBorder="1" applyAlignment="1">
      <alignment horizontal="center" vertical="center" wrapText="1"/>
    </xf>
    <xf numFmtId="0" fontId="21" fillId="32" borderId="17" xfId="0" applyFont="1" applyFill="1" applyBorder="1" applyAlignment="1">
      <alignment horizontal="center" vertical="center"/>
    </xf>
    <xf numFmtId="0" fontId="21" fillId="32" borderId="54" xfId="0" applyFont="1" applyFill="1" applyBorder="1" applyAlignment="1">
      <alignment horizontal="center" vertical="center"/>
    </xf>
    <xf numFmtId="0" fontId="21" fillId="32" borderId="55" xfId="0" applyFont="1" applyFill="1" applyBorder="1" applyAlignment="1">
      <alignment horizontal="center" vertical="center"/>
    </xf>
    <xf numFmtId="0" fontId="21" fillId="32" borderId="56" xfId="0" applyFont="1" applyFill="1" applyBorder="1" applyAlignment="1">
      <alignment horizontal="center" vertical="center"/>
    </xf>
    <xf numFmtId="0" fontId="21" fillId="32" borderId="28" xfId="0" applyFont="1" applyFill="1" applyBorder="1" applyAlignment="1">
      <alignment horizontal="center" vertical="center" wrapText="1"/>
    </xf>
    <xf numFmtId="203" fontId="58" fillId="32" borderId="0" xfId="0" applyNumberFormat="1" applyFont="1" applyFill="1" applyAlignment="1">
      <alignment horizontal="center" vertical="center"/>
    </xf>
    <xf numFmtId="0" fontId="58" fillId="32" borderId="0" xfId="0" applyFont="1" applyFill="1" applyAlignment="1">
      <alignment horizontal="center" vertical="center"/>
    </xf>
    <xf numFmtId="0" fontId="21" fillId="32" borderId="70" xfId="0" applyFont="1" applyFill="1" applyBorder="1" applyAlignment="1">
      <alignment horizontal="center" vertical="center"/>
    </xf>
    <xf numFmtId="0" fontId="21" fillId="32" borderId="70" xfId="0" applyFont="1" applyFill="1" applyBorder="1" applyAlignment="1">
      <alignment horizontal="center" vertical="center" wrapText="1"/>
    </xf>
    <xf numFmtId="188" fontId="58" fillId="32" borderId="22" xfId="0" applyNumberFormat="1" applyFont="1" applyFill="1" applyBorder="1" applyAlignment="1">
      <alignment horizontal="center" vertical="center" shrinkToFit="1"/>
    </xf>
    <xf numFmtId="0" fontId="58" fillId="32" borderId="22" xfId="0" applyFont="1" applyFill="1" applyBorder="1" applyAlignment="1">
      <alignment horizontal="center" vertical="center" shrinkToFit="1"/>
    </xf>
    <xf numFmtId="0" fontId="21" fillId="32" borderId="69" xfId="0" applyFont="1" applyFill="1" applyBorder="1" applyAlignment="1">
      <alignment horizontal="center" vertical="center" wrapText="1"/>
    </xf>
    <xf numFmtId="0" fontId="21" fillId="32" borderId="68" xfId="0" applyFont="1" applyFill="1" applyBorder="1" applyAlignment="1">
      <alignment horizontal="center" vertical="center" wrapText="1"/>
    </xf>
    <xf numFmtId="0" fontId="21" fillId="32" borderId="57" xfId="0" applyFont="1" applyFill="1" applyBorder="1" applyAlignment="1">
      <alignment horizontal="center" vertical="center" wrapText="1"/>
    </xf>
    <xf numFmtId="0" fontId="21" fillId="32" borderId="119" xfId="0" applyFont="1" applyFill="1" applyBorder="1" applyAlignment="1">
      <alignment horizontal="center" vertical="center"/>
    </xf>
    <xf numFmtId="0" fontId="22" fillId="32" borderId="70" xfId="0" applyFont="1" applyFill="1" applyBorder="1" applyAlignment="1">
      <alignment horizontal="center" vertical="center"/>
    </xf>
    <xf numFmtId="204" fontId="8" fillId="32" borderId="55" xfId="0" applyNumberFormat="1" applyFont="1" applyFill="1" applyBorder="1" applyAlignment="1">
      <alignment horizontal="center" vertical="center"/>
    </xf>
    <xf numFmtId="0" fontId="8" fillId="32" borderId="55" xfId="0" applyFont="1" applyFill="1" applyBorder="1" applyAlignment="1">
      <alignment horizontal="center" vertical="center"/>
    </xf>
    <xf numFmtId="0" fontId="8" fillId="32" borderId="56" xfId="0" applyFont="1" applyFill="1" applyBorder="1" applyAlignment="1">
      <alignment horizontal="center" vertical="center"/>
    </xf>
    <xf numFmtId="0" fontId="22" fillId="33" borderId="50" xfId="0" applyFont="1" applyFill="1" applyBorder="1" applyAlignment="1">
      <alignment horizontal="center" vertical="center"/>
    </xf>
    <xf numFmtId="0" fontId="22" fillId="33" borderId="17" xfId="0" applyFont="1" applyFill="1" applyBorder="1" applyAlignment="1">
      <alignment horizontal="center" vertical="center" shrinkToFit="1"/>
    </xf>
    <xf numFmtId="41" fontId="22" fillId="33" borderId="17" xfId="3364" applyFont="1" applyFill="1" applyBorder="1" applyAlignment="1">
      <alignment horizontal="center" vertical="center" shrinkToFit="1"/>
    </xf>
    <xf numFmtId="0" fontId="22" fillId="33" borderId="50" xfId="0" applyFont="1" applyFill="1" applyBorder="1" applyAlignment="1">
      <alignment horizontal="center" vertical="center" wrapText="1"/>
    </xf>
    <xf numFmtId="0" fontId="22" fillId="33" borderId="78" xfId="0" applyFont="1" applyFill="1" applyBorder="1" applyAlignment="1">
      <alignment horizontal="center" vertical="center" shrinkToFit="1"/>
    </xf>
    <xf numFmtId="0" fontId="22" fillId="33" borderId="80" xfId="0" applyFont="1" applyFill="1" applyBorder="1" applyAlignment="1">
      <alignment horizontal="center" vertical="center" shrinkToFit="1"/>
    </xf>
    <xf numFmtId="0" fontId="22" fillId="33" borderId="80" xfId="0" applyFont="1" applyFill="1" applyBorder="1" applyAlignment="1">
      <alignment horizontal="center" vertical="center" wrapText="1"/>
    </xf>
    <xf numFmtId="0" fontId="22" fillId="33" borderId="51" xfId="0" applyFont="1" applyFill="1" applyBorder="1" applyAlignment="1">
      <alignment horizontal="center" vertical="center" wrapText="1"/>
    </xf>
    <xf numFmtId="204" fontId="22" fillId="28" borderId="28" xfId="0" applyNumberFormat="1" applyFont="1" applyFill="1" applyBorder="1" applyAlignment="1">
      <alignment horizontal="center" vertical="center" shrinkToFit="1"/>
    </xf>
    <xf numFmtId="204" fontId="22" fillId="28" borderId="52" xfId="0" applyNumberFormat="1" applyFont="1" applyFill="1" applyBorder="1" applyAlignment="1">
      <alignment horizontal="center" vertical="center" shrinkToFit="1"/>
    </xf>
    <xf numFmtId="202" fontId="22" fillId="28" borderId="28" xfId="0" applyNumberFormat="1" applyFont="1" applyFill="1" applyBorder="1" applyAlignment="1">
      <alignment horizontal="center" vertical="center" shrinkToFit="1"/>
    </xf>
    <xf numFmtId="202" fontId="22" fillId="28" borderId="52" xfId="0" applyNumberFormat="1" applyFont="1" applyFill="1" applyBorder="1" applyAlignment="1">
      <alignment horizontal="center" vertical="center" shrinkToFit="1"/>
    </xf>
    <xf numFmtId="224" fontId="22" fillId="28" borderId="28" xfId="0" applyNumberFormat="1" applyFont="1" applyFill="1" applyBorder="1" applyAlignment="1">
      <alignment horizontal="center" vertical="center" shrinkToFit="1"/>
    </xf>
    <xf numFmtId="224" fontId="22" fillId="28" borderId="52" xfId="0" applyNumberFormat="1" applyFont="1" applyFill="1" applyBorder="1" applyAlignment="1">
      <alignment horizontal="center" vertical="center" shrinkToFit="1"/>
    </xf>
    <xf numFmtId="0" fontId="22" fillId="28" borderId="49" xfId="0" applyFont="1" applyFill="1" applyBorder="1" applyAlignment="1">
      <alignment horizontal="center" vertical="center"/>
    </xf>
    <xf numFmtId="0" fontId="22" fillId="28" borderId="51" xfId="0" applyFont="1" applyFill="1" applyBorder="1" applyAlignment="1">
      <alignment horizontal="center" vertical="center"/>
    </xf>
    <xf numFmtId="0" fontId="22" fillId="28" borderId="28" xfId="0" applyFont="1" applyFill="1" applyBorder="1" applyAlignment="1">
      <alignment horizontal="center" vertical="center" shrinkToFit="1"/>
    </xf>
    <xf numFmtId="0" fontId="22" fillId="28" borderId="52" xfId="0" applyFont="1" applyFill="1" applyBorder="1" applyAlignment="1">
      <alignment horizontal="center" vertical="center" shrinkToFit="1"/>
    </xf>
    <xf numFmtId="41" fontId="22" fillId="33" borderId="68" xfId="3364" applyFont="1" applyFill="1" applyBorder="1" applyAlignment="1">
      <alignment horizontal="center" vertical="center" shrinkToFit="1"/>
    </xf>
    <xf numFmtId="0" fontId="22" fillId="33" borderId="68" xfId="0" applyFont="1" applyFill="1" applyBorder="1" applyAlignment="1">
      <alignment horizontal="center" vertical="center" shrinkToFit="1"/>
    </xf>
    <xf numFmtId="0" fontId="22" fillId="32" borderId="17" xfId="0" applyFont="1" applyFill="1" applyBorder="1" applyAlignment="1">
      <alignment horizontal="center" vertical="center" shrinkToFit="1"/>
    </xf>
    <xf numFmtId="41" fontId="22" fillId="32" borderId="17" xfId="3364" applyFont="1" applyFill="1" applyBorder="1" applyAlignment="1">
      <alignment horizontal="center" vertical="center" shrinkToFit="1"/>
    </xf>
    <xf numFmtId="0" fontId="22" fillId="33" borderId="78" xfId="0" applyFont="1" applyFill="1" applyBorder="1" applyAlignment="1">
      <alignment horizontal="center" vertical="center"/>
    </xf>
    <xf numFmtId="0" fontId="22" fillId="33" borderId="79" xfId="0" applyFont="1" applyFill="1" applyBorder="1" applyAlignment="1">
      <alignment horizontal="center" vertical="center"/>
    </xf>
    <xf numFmtId="0" fontId="22" fillId="32" borderId="78" xfId="0" applyFont="1" applyFill="1" applyBorder="1" applyAlignment="1">
      <alignment horizontal="center" vertical="center"/>
    </xf>
    <xf numFmtId="0" fontId="22" fillId="32" borderId="79" xfId="0" applyFont="1" applyFill="1" applyBorder="1" applyAlignment="1">
      <alignment horizontal="center" vertical="center"/>
    </xf>
    <xf numFmtId="0" fontId="22" fillId="32" borderId="80" xfId="0" applyFont="1" applyFill="1" applyBorder="1" applyAlignment="1">
      <alignment horizontal="center" vertical="center"/>
    </xf>
    <xf numFmtId="0" fontId="22" fillId="28" borderId="50" xfId="0" applyFont="1" applyFill="1" applyBorder="1" applyAlignment="1">
      <alignment horizontal="center" vertical="center"/>
    </xf>
    <xf numFmtId="0" fontId="22" fillId="28" borderId="28" xfId="0" applyFont="1" applyFill="1" applyBorder="1" applyAlignment="1">
      <alignment horizontal="center" vertical="center"/>
    </xf>
    <xf numFmtId="0" fontId="22" fillId="28" borderId="17" xfId="0" applyFont="1" applyFill="1" applyBorder="1" applyAlignment="1">
      <alignment horizontal="center" vertical="center"/>
    </xf>
    <xf numFmtId="0" fontId="22" fillId="28" borderId="52" xfId="0" applyFont="1" applyFill="1" applyBorder="1" applyAlignment="1">
      <alignment horizontal="center" vertical="center"/>
    </xf>
    <xf numFmtId="0" fontId="22" fillId="33" borderId="80" xfId="0" applyFont="1" applyFill="1" applyBorder="1" applyAlignment="1">
      <alignment horizontal="center" vertical="center"/>
    </xf>
    <xf numFmtId="0" fontId="22" fillId="32" borderId="68" xfId="0" applyFont="1" applyFill="1" applyBorder="1" applyAlignment="1">
      <alignment horizontal="center" vertical="center" shrinkToFit="1"/>
    </xf>
    <xf numFmtId="0" fontId="22" fillId="32" borderId="123" xfId="0" applyFont="1" applyFill="1" applyBorder="1" applyAlignment="1">
      <alignment horizontal="center" vertical="center"/>
    </xf>
    <xf numFmtId="0" fontId="22" fillId="32" borderId="28" xfId="0" applyFont="1" applyFill="1" applyBorder="1" applyAlignment="1">
      <alignment horizontal="center" vertical="center" shrinkToFit="1"/>
    </xf>
    <xf numFmtId="223" fontId="22" fillId="32" borderId="28" xfId="0" applyNumberFormat="1" applyFont="1" applyFill="1" applyBorder="1" applyAlignment="1">
      <alignment horizontal="right" vertical="center" shrinkToFit="1"/>
    </xf>
    <xf numFmtId="223" fontId="22" fillId="32" borderId="17" xfId="0" applyNumberFormat="1" applyFont="1" applyFill="1" applyBorder="1" applyAlignment="1">
      <alignment horizontal="right" vertical="center" shrinkToFit="1"/>
    </xf>
    <xf numFmtId="41" fontId="22" fillId="32" borderId="68" xfId="3364" applyFont="1" applyFill="1" applyBorder="1" applyAlignment="1">
      <alignment horizontal="center" vertical="center" shrinkToFit="1"/>
    </xf>
    <xf numFmtId="223" fontId="22" fillId="32" borderId="68" xfId="0" applyNumberFormat="1" applyFont="1" applyFill="1" applyBorder="1" applyAlignment="1">
      <alignment horizontal="right" vertical="center" shrinkToFit="1"/>
    </xf>
    <xf numFmtId="0" fontId="22" fillId="28" borderId="29" xfId="0" applyFont="1" applyFill="1" applyBorder="1" applyAlignment="1">
      <alignment horizontal="center" vertical="center"/>
    </xf>
    <xf numFmtId="0" fontId="22" fillId="28" borderId="30" xfId="0" applyFont="1" applyFill="1" applyBorder="1" applyAlignment="1">
      <alignment horizontal="center" vertical="center"/>
    </xf>
    <xf numFmtId="0" fontId="22" fillId="28" borderId="28" xfId="0" applyFont="1" applyFill="1" applyBorder="1" applyAlignment="1">
      <alignment horizontal="center" vertical="center" wrapText="1"/>
    </xf>
    <xf numFmtId="0" fontId="22" fillId="28" borderId="67" xfId="0" applyFont="1" applyFill="1" applyBorder="1" applyAlignment="1">
      <alignment horizontal="center" vertical="center" wrapText="1"/>
    </xf>
    <xf numFmtId="0" fontId="22" fillId="28" borderId="68" xfId="0" applyFont="1" applyFill="1" applyBorder="1" applyAlignment="1">
      <alignment horizontal="center" vertical="center" wrapText="1"/>
    </xf>
    <xf numFmtId="0" fontId="22" fillId="28" borderId="54" xfId="0" applyFont="1" applyFill="1" applyBorder="1" applyAlignment="1">
      <alignment horizontal="center" vertical="center" wrapText="1"/>
    </xf>
    <xf numFmtId="0" fontId="22" fillId="28" borderId="56" xfId="0" applyFont="1" applyFill="1" applyBorder="1" applyAlignment="1">
      <alignment horizontal="center" vertical="center" wrapText="1"/>
    </xf>
    <xf numFmtId="41" fontId="22" fillId="28" borderId="29" xfId="3364" applyFont="1" applyFill="1" applyBorder="1" applyAlignment="1">
      <alignment horizontal="center" vertical="center" shrinkToFit="1"/>
    </xf>
    <xf numFmtId="41" fontId="22" fillId="28" borderId="53" xfId="3364" applyFont="1" applyFill="1" applyBorder="1" applyAlignment="1">
      <alignment horizontal="center" vertical="center" shrinkToFit="1"/>
    </xf>
    <xf numFmtId="0" fontId="8" fillId="32" borderId="22" xfId="0" applyFont="1" applyFill="1" applyBorder="1" applyAlignment="1">
      <alignment horizontal="center" vertical="center"/>
    </xf>
    <xf numFmtId="0" fontId="8" fillId="32" borderId="129" xfId="0" applyFont="1" applyFill="1" applyBorder="1" applyAlignment="1">
      <alignment horizontal="center" vertical="center"/>
    </xf>
    <xf numFmtId="0" fontId="22" fillId="28" borderId="55" xfId="0" applyFont="1" applyFill="1" applyBorder="1" applyAlignment="1">
      <alignment horizontal="center" vertical="center" wrapText="1"/>
    </xf>
    <xf numFmtId="204" fontId="22" fillId="28" borderId="67" xfId="0" applyNumberFormat="1" applyFont="1" applyFill="1" applyBorder="1" applyAlignment="1">
      <alignment horizontal="center" vertical="center" shrinkToFit="1"/>
    </xf>
    <xf numFmtId="204" fontId="22" fillId="28" borderId="83" xfId="0" applyNumberFormat="1" applyFont="1" applyFill="1" applyBorder="1" applyAlignment="1">
      <alignment horizontal="center" vertical="center" shrinkToFit="1"/>
    </xf>
    <xf numFmtId="0" fontId="21" fillId="32" borderId="112" xfId="3428" applyFont="1" applyFill="1" applyBorder="1" applyAlignment="1">
      <alignment horizontal="center" vertical="center"/>
    </xf>
    <xf numFmtId="0" fontId="21" fillId="32" borderId="104" xfId="3428" applyFont="1" applyFill="1" applyBorder="1" applyAlignment="1">
      <alignment horizontal="center" vertical="center"/>
    </xf>
    <xf numFmtId="0" fontId="21" fillId="32" borderId="64" xfId="3428" applyFont="1" applyFill="1" applyBorder="1" applyAlignment="1">
      <alignment horizontal="center" vertical="center"/>
    </xf>
    <xf numFmtId="0" fontId="21" fillId="32" borderId="63" xfId="3428" applyFont="1" applyFill="1" applyBorder="1" applyAlignment="1">
      <alignment horizontal="center" vertical="center"/>
    </xf>
    <xf numFmtId="207" fontId="21" fillId="32" borderId="64" xfId="3428" applyNumberFormat="1" applyFont="1" applyFill="1" applyBorder="1" applyAlignment="1">
      <alignment horizontal="center" vertical="center"/>
    </xf>
    <xf numFmtId="207" fontId="21" fillId="32" borderId="104" xfId="3428" applyNumberFormat="1" applyFont="1" applyFill="1" applyBorder="1" applyAlignment="1">
      <alignment horizontal="center" vertical="center"/>
    </xf>
    <xf numFmtId="2" fontId="21" fillId="32" borderId="64" xfId="3428" applyNumberFormat="1" applyFont="1" applyFill="1" applyBorder="1" applyAlignment="1">
      <alignment horizontal="center" vertical="center"/>
    </xf>
    <xf numFmtId="1" fontId="96" fillId="32" borderId="64" xfId="3428" applyNumberFormat="1" applyFont="1" applyFill="1" applyBorder="1" applyAlignment="1">
      <alignment horizontal="center" vertical="center"/>
    </xf>
    <xf numFmtId="1" fontId="96" fillId="32" borderId="104" xfId="3428" applyNumberFormat="1" applyFont="1" applyFill="1" applyBorder="1" applyAlignment="1">
      <alignment horizontal="center" vertical="center"/>
    </xf>
    <xf numFmtId="1" fontId="96" fillId="32" borderId="155" xfId="3428" applyNumberFormat="1" applyFont="1" applyFill="1" applyBorder="1" applyAlignment="1">
      <alignment horizontal="center" vertical="center"/>
    </xf>
    <xf numFmtId="1" fontId="96" fillId="31" borderId="64" xfId="3428" applyNumberFormat="1" applyFont="1" applyFill="1" applyBorder="1" applyAlignment="1">
      <alignment horizontal="center" vertical="center"/>
    </xf>
    <xf numFmtId="1" fontId="96" fillId="31" borderId="104" xfId="3428" applyNumberFormat="1" applyFont="1" applyFill="1" applyBorder="1" applyAlignment="1">
      <alignment horizontal="center" vertical="center"/>
    </xf>
    <xf numFmtId="1" fontId="96" fillId="31" borderId="155" xfId="3428" applyNumberFormat="1" applyFont="1" applyFill="1" applyBorder="1" applyAlignment="1">
      <alignment horizontal="center" vertical="center"/>
    </xf>
    <xf numFmtId="0" fontId="96" fillId="32" borderId="36" xfId="3428" applyFont="1" applyFill="1" applyBorder="1" applyAlignment="1">
      <alignment horizontal="center" vertical="center"/>
    </xf>
    <xf numFmtId="0" fontId="96" fillId="32" borderId="5" xfId="3428" applyFont="1" applyFill="1" applyBorder="1" applyAlignment="1">
      <alignment horizontal="center" vertical="center"/>
    </xf>
    <xf numFmtId="1" fontId="117" fillId="32" borderId="36" xfId="3428" applyNumberFormat="1" applyFont="1" applyFill="1" applyBorder="1" applyAlignment="1">
      <alignment horizontal="center" vertical="center"/>
    </xf>
    <xf numFmtId="1" fontId="117" fillId="32" borderId="5" xfId="3428" applyNumberFormat="1" applyFont="1" applyFill="1" applyBorder="1" applyAlignment="1">
      <alignment horizontal="center" vertical="center"/>
    </xf>
    <xf numFmtId="1" fontId="96" fillId="32" borderId="36" xfId="3428" applyNumberFormat="1" applyFont="1" applyFill="1" applyBorder="1" applyAlignment="1">
      <alignment horizontal="center" vertical="center"/>
    </xf>
    <xf numFmtId="1" fontId="96" fillId="32" borderId="5" xfId="3428" applyNumberFormat="1" applyFont="1" applyFill="1" applyBorder="1" applyAlignment="1">
      <alignment horizontal="center" vertical="center"/>
    </xf>
    <xf numFmtId="1" fontId="96" fillId="32" borderId="109" xfId="3428" applyNumberFormat="1" applyFont="1" applyFill="1" applyBorder="1" applyAlignment="1">
      <alignment horizontal="center" vertical="center"/>
    </xf>
    <xf numFmtId="0" fontId="21" fillId="31" borderId="112" xfId="3428" applyFont="1" applyFill="1" applyBorder="1" applyAlignment="1">
      <alignment horizontal="center" vertical="center"/>
    </xf>
    <xf numFmtId="0" fontId="21" fillId="31" borderId="104" xfId="3428" applyFont="1" applyFill="1" applyBorder="1" applyAlignment="1">
      <alignment horizontal="center" vertical="center"/>
    </xf>
    <xf numFmtId="0" fontId="21" fillId="31" borderId="64" xfId="3428" applyFont="1" applyFill="1" applyBorder="1" applyAlignment="1">
      <alignment horizontal="center" vertical="center"/>
    </xf>
    <xf numFmtId="0" fontId="21" fillId="31" borderId="63" xfId="3428" applyFont="1" applyFill="1" applyBorder="1" applyAlignment="1">
      <alignment horizontal="center" vertical="center"/>
    </xf>
    <xf numFmtId="207" fontId="21" fillId="31" borderId="64" xfId="3428" applyNumberFormat="1" applyFont="1" applyFill="1" applyBorder="1" applyAlignment="1">
      <alignment horizontal="center" vertical="center"/>
    </xf>
    <xf numFmtId="207" fontId="21" fillId="31" borderId="104" xfId="3428" applyNumberFormat="1" applyFont="1" applyFill="1" applyBorder="1" applyAlignment="1">
      <alignment horizontal="center" vertical="center"/>
    </xf>
    <xf numFmtId="2" fontId="21" fillId="31" borderId="64" xfId="3428" applyNumberFormat="1" applyFont="1" applyFill="1" applyBorder="1" applyAlignment="1">
      <alignment horizontal="center" vertical="center"/>
    </xf>
    <xf numFmtId="0" fontId="96" fillId="32" borderId="75" xfId="3428" applyFont="1" applyFill="1" applyBorder="1" applyAlignment="1">
      <alignment horizontal="center" vertical="center"/>
    </xf>
    <xf numFmtId="0" fontId="96" fillId="32" borderId="156" xfId="3428" applyFont="1" applyFill="1" applyBorder="1" applyAlignment="1">
      <alignment horizontal="center" vertical="center"/>
    </xf>
    <xf numFmtId="2" fontId="96" fillId="32" borderId="36" xfId="3428" applyNumberFormat="1" applyFont="1" applyFill="1" applyBorder="1" applyAlignment="1">
      <alignment horizontal="center" vertical="center"/>
    </xf>
    <xf numFmtId="0" fontId="18" fillId="32" borderId="5" xfId="3428" applyFont="1" applyFill="1" applyBorder="1" applyAlignment="1">
      <alignment horizontal="center" vertical="center"/>
    </xf>
    <xf numFmtId="0" fontId="96" fillId="32" borderId="136" xfId="3428" applyFont="1" applyFill="1" applyBorder="1" applyAlignment="1">
      <alignment horizontal="center" vertical="center"/>
    </xf>
    <xf numFmtId="0" fontId="96" fillId="32" borderId="137" xfId="3428" applyFont="1" applyFill="1" applyBorder="1" applyAlignment="1">
      <alignment horizontal="center" vertical="center"/>
    </xf>
    <xf numFmtId="0" fontId="96" fillId="32" borderId="148" xfId="3428" applyFont="1" applyFill="1" applyBorder="1" applyAlignment="1">
      <alignment horizontal="center" vertical="center"/>
    </xf>
    <xf numFmtId="0" fontId="96" fillId="32" borderId="149" xfId="3428" applyFont="1" applyFill="1" applyBorder="1" applyAlignment="1">
      <alignment horizontal="center" vertical="center"/>
    </xf>
    <xf numFmtId="0" fontId="96" fillId="32" borderId="147" xfId="3428" applyFont="1" applyFill="1" applyBorder="1" applyAlignment="1">
      <alignment horizontal="center" vertical="center"/>
    </xf>
    <xf numFmtId="0" fontId="96" fillId="32" borderId="131" xfId="3428" applyFont="1" applyFill="1" applyBorder="1" applyAlignment="1">
      <alignment horizontal="center" vertical="center"/>
    </xf>
    <xf numFmtId="0" fontId="96" fillId="32" borderId="150" xfId="3428" applyFont="1" applyFill="1" applyBorder="1" applyAlignment="1">
      <alignment horizontal="center" vertical="center"/>
    </xf>
    <xf numFmtId="0" fontId="96" fillId="32" borderId="151" xfId="3428" applyFont="1" applyFill="1" applyBorder="1" applyAlignment="1">
      <alignment horizontal="center" vertical="center"/>
    </xf>
    <xf numFmtId="0" fontId="96" fillId="32" borderId="40" xfId="3428" applyFont="1" applyFill="1" applyBorder="1" applyAlignment="1">
      <alignment horizontal="center" vertical="center"/>
    </xf>
    <xf numFmtId="0" fontId="96" fillId="32" borderId="89" xfId="3428" applyFont="1" applyFill="1" applyBorder="1" applyAlignment="1">
      <alignment horizontal="center" vertical="center"/>
    </xf>
    <xf numFmtId="0" fontId="96" fillId="32" borderId="139" xfId="3428" applyFont="1" applyFill="1" applyBorder="1" applyAlignment="1">
      <alignment horizontal="center" vertical="center"/>
    </xf>
    <xf numFmtId="0" fontId="96" fillId="32" borderId="41" xfId="3428" applyFont="1" applyFill="1" applyBorder="1" applyAlignment="1">
      <alignment horizontal="center" vertical="center"/>
    </xf>
    <xf numFmtId="0" fontId="96" fillId="32" borderId="152" xfId="3428" applyFont="1" applyFill="1" applyBorder="1" applyAlignment="1">
      <alignment horizontal="center" vertical="center"/>
    </xf>
    <xf numFmtId="0" fontId="96" fillId="32" borderId="153" xfId="3428" applyFont="1" applyFill="1" applyBorder="1" applyAlignment="1">
      <alignment horizontal="center" vertical="center"/>
    </xf>
    <xf numFmtId="0" fontId="96" fillId="32" borderId="40" xfId="3428" applyFont="1" applyFill="1" applyBorder="1" applyAlignment="1">
      <alignment horizontal="center" vertical="center" shrinkToFit="1"/>
    </xf>
    <xf numFmtId="0" fontId="96" fillId="32" borderId="89" xfId="3428" applyFont="1" applyFill="1" applyBorder="1" applyAlignment="1">
      <alignment horizontal="center" vertical="center" shrinkToFit="1"/>
    </xf>
    <xf numFmtId="0" fontId="96" fillId="32" borderId="139" xfId="3428" applyFont="1" applyFill="1" applyBorder="1" applyAlignment="1">
      <alignment horizontal="center" vertical="center" shrinkToFit="1"/>
    </xf>
    <xf numFmtId="0" fontId="96" fillId="32" borderId="41" xfId="3428" applyFont="1" applyFill="1" applyBorder="1" applyAlignment="1">
      <alignment horizontal="center" vertical="center" shrinkToFit="1"/>
    </xf>
    <xf numFmtId="0" fontId="96" fillId="32" borderId="152" xfId="3428" applyFont="1" applyFill="1" applyBorder="1" applyAlignment="1">
      <alignment horizontal="center" vertical="center" shrinkToFit="1"/>
    </xf>
    <xf numFmtId="0" fontId="96" fillId="32" borderId="153" xfId="3428" applyFont="1" applyFill="1" applyBorder="1" applyAlignment="1">
      <alignment horizontal="center" vertical="center" shrinkToFit="1"/>
    </xf>
    <xf numFmtId="0" fontId="96" fillId="32" borderId="106" xfId="3428" applyFont="1" applyFill="1" applyBorder="1" applyAlignment="1">
      <alignment horizontal="center" vertical="center" shrinkToFit="1"/>
    </xf>
    <xf numFmtId="0" fontId="96" fillId="32" borderId="154" xfId="3428" applyFont="1" applyFill="1" applyBorder="1" applyAlignment="1">
      <alignment horizontal="center" vertical="center" shrinkToFit="1"/>
    </xf>
    <xf numFmtId="0" fontId="115" fillId="32" borderId="72" xfId="3428" applyFont="1" applyFill="1" applyBorder="1" applyAlignment="1">
      <alignment horizontal="center" vertical="center"/>
    </xf>
    <xf numFmtId="0" fontId="115" fillId="32" borderId="89" xfId="3428" applyFont="1" applyFill="1" applyBorder="1" applyAlignment="1">
      <alignment horizontal="center" vertical="center"/>
    </xf>
    <xf numFmtId="0" fontId="115" fillId="32" borderId="106" xfId="3428" applyFont="1" applyFill="1" applyBorder="1" applyAlignment="1">
      <alignment horizontal="center" vertical="center"/>
    </xf>
    <xf numFmtId="0" fontId="115" fillId="32" borderId="2" xfId="3428" applyFont="1" applyFill="1" applyBorder="1" applyAlignment="1">
      <alignment horizontal="center" vertical="center"/>
    </xf>
    <xf numFmtId="0" fontId="115" fillId="32" borderId="0" xfId="3428" applyFont="1" applyFill="1" applyAlignment="1">
      <alignment horizontal="center" vertical="center"/>
    </xf>
    <xf numFmtId="0" fontId="115" fillId="32" borderId="25" xfId="3428" applyFont="1" applyFill="1" applyBorder="1" applyAlignment="1">
      <alignment horizontal="center" vertical="center"/>
    </xf>
    <xf numFmtId="0" fontId="96" fillId="32" borderId="0" xfId="3428" applyFont="1" applyFill="1" applyAlignment="1">
      <alignment horizontal="center" vertical="center"/>
    </xf>
    <xf numFmtId="0" fontId="96" fillId="32" borderId="0" xfId="3428" applyFont="1" applyFill="1" applyAlignment="1">
      <alignment horizontal="center" vertical="center" textRotation="90"/>
    </xf>
    <xf numFmtId="0" fontId="22" fillId="28" borderId="70" xfId="0" applyFont="1" applyFill="1" applyBorder="1" applyAlignment="1">
      <alignment horizontal="center" vertical="center"/>
    </xf>
    <xf numFmtId="0" fontId="22" fillId="28" borderId="57" xfId="0" applyFont="1" applyFill="1" applyBorder="1" applyAlignment="1">
      <alignment horizontal="center" vertical="center"/>
    </xf>
    <xf numFmtId="0" fontId="22" fillId="0" borderId="66" xfId="0" applyFont="1" applyBorder="1" applyAlignment="1">
      <alignment horizontal="center" vertical="center"/>
    </xf>
    <xf numFmtId="0" fontId="22" fillId="0" borderId="111" xfId="0" applyFont="1" applyBorder="1" applyAlignment="1">
      <alignment horizontal="center" vertical="center"/>
    </xf>
    <xf numFmtId="0" fontId="22" fillId="0" borderId="165" xfId="0" applyFont="1" applyBorder="1" applyAlignment="1">
      <alignment horizontal="center" vertical="center"/>
    </xf>
    <xf numFmtId="0" fontId="22" fillId="0" borderId="124" xfId="0" applyFont="1" applyBorder="1" applyAlignment="1">
      <alignment horizontal="center" vertical="center"/>
    </xf>
    <xf numFmtId="188" fontId="82" fillId="32" borderId="54" xfId="0" applyNumberFormat="1" applyFont="1" applyFill="1" applyBorder="1" applyAlignment="1">
      <alignment horizontal="center" vertical="center"/>
    </xf>
    <xf numFmtId="188" fontId="82" fillId="32" borderId="55" xfId="0" applyNumberFormat="1" applyFont="1" applyFill="1" applyBorder="1" applyAlignment="1">
      <alignment horizontal="center" vertical="center"/>
    </xf>
    <xf numFmtId="188" fontId="82" fillId="32" borderId="56" xfId="0" applyNumberFormat="1" applyFont="1" applyFill="1" applyBorder="1" applyAlignment="1">
      <alignment horizontal="center" vertical="center"/>
    </xf>
    <xf numFmtId="0" fontId="22" fillId="28" borderId="54" xfId="0" applyFont="1" applyFill="1" applyBorder="1" applyAlignment="1">
      <alignment horizontal="center" vertical="center"/>
    </xf>
    <xf numFmtId="0" fontId="22" fillId="28" borderId="56" xfId="0" applyFont="1" applyFill="1" applyBorder="1" applyAlignment="1">
      <alignment horizontal="center" vertical="center"/>
    </xf>
    <xf numFmtId="0" fontId="22" fillId="28" borderId="55" xfId="0" applyFont="1" applyFill="1" applyBorder="1" applyAlignment="1">
      <alignment horizontal="center" vertical="center"/>
    </xf>
    <xf numFmtId="0" fontId="22" fillId="28" borderId="121" xfId="0" applyFont="1" applyFill="1" applyBorder="1" applyAlignment="1">
      <alignment horizontal="center" vertical="center"/>
    </xf>
    <xf numFmtId="0" fontId="22" fillId="28" borderId="22" xfId="0" applyFont="1" applyFill="1" applyBorder="1" applyAlignment="1">
      <alignment horizontal="center" vertical="center"/>
    </xf>
    <xf numFmtId="0" fontId="22" fillId="28" borderId="75" xfId="0" applyFont="1" applyFill="1" applyBorder="1" applyAlignment="1">
      <alignment horizontal="center" vertical="center"/>
    </xf>
    <xf numFmtId="0" fontId="22" fillId="28" borderId="5" xfId="0" applyFont="1" applyFill="1" applyBorder="1" applyAlignment="1">
      <alignment horizontal="center" vertical="center"/>
    </xf>
    <xf numFmtId="0" fontId="22" fillId="0" borderId="80" xfId="0" applyFont="1" applyBorder="1" applyAlignment="1">
      <alignment horizontal="center" vertical="center"/>
    </xf>
    <xf numFmtId="0" fontId="22" fillId="0" borderId="68" xfId="0" applyFont="1" applyBorder="1" applyAlignment="1">
      <alignment horizontal="center" vertical="center"/>
    </xf>
    <xf numFmtId="0" fontId="132" fillId="37" borderId="141" xfId="3585" applyFont="1" applyFill="1" applyBorder="1" applyAlignment="1">
      <alignment horizontal="center" vertical="center"/>
    </xf>
    <xf numFmtId="0" fontId="132" fillId="37" borderId="134" xfId="3585" applyFont="1" applyFill="1" applyBorder="1" applyAlignment="1">
      <alignment horizontal="center" vertical="center"/>
    </xf>
    <xf numFmtId="0" fontId="132" fillId="37" borderId="142" xfId="3585" applyFont="1" applyFill="1" applyBorder="1" applyAlignment="1">
      <alignment horizontal="center" vertical="center"/>
    </xf>
    <xf numFmtId="0" fontId="132" fillId="37" borderId="16" xfId="3585" applyFont="1" applyFill="1" applyBorder="1" applyAlignment="1">
      <alignment horizontal="center" vertical="center"/>
    </xf>
    <xf numFmtId="0" fontId="132" fillId="37" borderId="57" xfId="3585" applyFont="1" applyFill="1" applyBorder="1" applyAlignment="1">
      <alignment horizontal="center" vertical="center"/>
    </xf>
    <xf numFmtId="0" fontId="133" fillId="0" borderId="44" xfId="3585" applyFont="1" applyBorder="1" applyAlignment="1">
      <alignment horizontal="center" vertical="center"/>
    </xf>
    <xf numFmtId="0" fontId="133" fillId="0" borderId="45" xfId="3585" applyFont="1" applyBorder="1" applyAlignment="1">
      <alignment horizontal="center" vertical="center"/>
    </xf>
    <xf numFmtId="0" fontId="133" fillId="0" borderId="40" xfId="3588" applyFont="1" applyBorder="1" applyAlignment="1">
      <alignment horizontal="center" vertical="center"/>
    </xf>
    <xf numFmtId="0" fontId="133" fillId="0" borderId="89" xfId="3588" applyFont="1" applyBorder="1" applyAlignment="1">
      <alignment horizontal="center" vertical="center"/>
    </xf>
    <xf numFmtId="0" fontId="133" fillId="0" borderId="73" xfId="3588" applyFont="1" applyBorder="1" applyAlignment="1">
      <alignment horizontal="center" vertical="center"/>
    </xf>
    <xf numFmtId="0" fontId="133" fillId="0" borderId="112" xfId="3585" applyFont="1" applyBorder="1" applyAlignment="1">
      <alignment horizontal="center" vertical="center"/>
    </xf>
    <xf numFmtId="0" fontId="133" fillId="0" borderId="63" xfId="3585" applyFont="1" applyBorder="1" applyAlignment="1">
      <alignment horizontal="center" vertical="center"/>
    </xf>
    <xf numFmtId="0" fontId="133" fillId="0" borderId="64" xfId="3585" applyFont="1" applyBorder="1" applyAlignment="1">
      <alignment horizontal="center" vertical="center"/>
    </xf>
    <xf numFmtId="0" fontId="133" fillId="0" borderId="104" xfId="3585" applyFont="1" applyBorder="1" applyAlignment="1">
      <alignment horizontal="center" vertical="center"/>
    </xf>
    <xf numFmtId="0" fontId="133" fillId="0" borderId="111" xfId="3585" applyFont="1" applyBorder="1" applyAlignment="1">
      <alignment horizontal="center" vertical="center"/>
    </xf>
    <xf numFmtId="0" fontId="133" fillId="0" borderId="64" xfId="3588" applyFont="1" applyBorder="1" applyAlignment="1">
      <alignment horizontal="center" vertical="center"/>
    </xf>
    <xf numFmtId="0" fontId="133" fillId="0" borderId="104" xfId="3588" applyFont="1" applyBorder="1" applyAlignment="1">
      <alignment horizontal="center" vertical="center"/>
    </xf>
    <xf numFmtId="0" fontId="133" fillId="0" borderId="111" xfId="3588" applyFont="1" applyBorder="1" applyAlignment="1">
      <alignment horizontal="center" vertical="center"/>
    </xf>
    <xf numFmtId="0" fontId="133" fillId="0" borderId="20" xfId="3585" applyFont="1" applyBorder="1" applyAlignment="1">
      <alignment horizontal="center" vertical="center"/>
    </xf>
    <xf numFmtId="0" fontId="133" fillId="0" borderId="42" xfId="3585" applyFont="1" applyBorder="1" applyAlignment="1">
      <alignment horizontal="center" vertical="center"/>
    </xf>
    <xf numFmtId="188" fontId="133" fillId="0" borderId="64" xfId="3587" applyFont="1" applyBorder="1" applyAlignment="1">
      <alignment horizontal="center" vertical="center"/>
    </xf>
    <xf numFmtId="188" fontId="133" fillId="0" borderId="104" xfId="3587" applyFont="1" applyBorder="1" applyAlignment="1">
      <alignment horizontal="center" vertical="center"/>
    </xf>
    <xf numFmtId="188" fontId="133" fillId="0" borderId="111" xfId="3587" applyFont="1" applyBorder="1" applyAlignment="1">
      <alignment horizontal="center" vertical="center"/>
    </xf>
    <xf numFmtId="0" fontId="133" fillId="0" borderId="31" xfId="3585" applyFont="1" applyBorder="1" applyAlignment="1">
      <alignment horizontal="center" vertical="center"/>
    </xf>
    <xf numFmtId="0" fontId="133" fillId="0" borderId="32" xfId="3585" applyFont="1" applyBorder="1" applyAlignment="1">
      <alignment horizontal="center" vertical="center"/>
    </xf>
    <xf numFmtId="188" fontId="133" fillId="0" borderId="33" xfId="3587" applyFont="1" applyBorder="1" applyAlignment="1">
      <alignment horizontal="center" vertical="center"/>
    </xf>
    <xf numFmtId="188" fontId="133" fillId="0" borderId="168" xfId="3587" applyFont="1" applyBorder="1" applyAlignment="1">
      <alignment horizontal="center" vertical="center"/>
    </xf>
    <xf numFmtId="188" fontId="133" fillId="0" borderId="166" xfId="3587" applyFont="1" applyBorder="1" applyAlignment="1">
      <alignment horizontal="center" vertical="center"/>
    </xf>
    <xf numFmtId="0" fontId="133" fillId="0" borderId="147" xfId="3585" applyFont="1" applyBorder="1" applyAlignment="1">
      <alignment horizontal="center" vertical="center"/>
    </xf>
    <xf numFmtId="0" fontId="133" fillId="0" borderId="131" xfId="3585" applyFont="1" applyBorder="1" applyAlignment="1">
      <alignment horizontal="center" vertical="center"/>
    </xf>
    <xf numFmtId="0" fontId="133" fillId="0" borderId="124" xfId="3585" applyFont="1" applyBorder="1" applyAlignment="1">
      <alignment horizontal="center" vertical="center"/>
    </xf>
    <xf numFmtId="0" fontId="133" fillId="0" borderId="47" xfId="3585" applyFont="1" applyBorder="1" applyAlignment="1">
      <alignment horizontal="center" vertical="center"/>
    </xf>
    <xf numFmtId="0" fontId="133" fillId="0" borderId="4" xfId="3585" applyFont="1" applyBorder="1" applyAlignment="1">
      <alignment horizontal="center" vertical="center"/>
    </xf>
    <xf numFmtId="0" fontId="109" fillId="0" borderId="169" xfId="3585" applyFont="1" applyBorder="1" applyAlignment="1">
      <alignment horizontal="center" vertical="center"/>
    </xf>
    <xf numFmtId="0" fontId="109" fillId="0" borderId="160" xfId="3585" applyFont="1" applyBorder="1" applyAlignment="1">
      <alignment horizontal="center" vertical="center"/>
    </xf>
    <xf numFmtId="0" fontId="109" fillId="0" borderId="161" xfId="3585" applyFont="1" applyBorder="1" applyAlignment="1">
      <alignment horizontal="center" vertical="center"/>
    </xf>
    <xf numFmtId="0" fontId="135" fillId="0" borderId="17" xfId="3585" applyFont="1" applyBorder="1" applyAlignment="1">
      <alignment horizontal="center" vertical="center"/>
    </xf>
    <xf numFmtId="0" fontId="135" fillId="0" borderId="141" xfId="3585" applyFont="1" applyBorder="1" applyAlignment="1">
      <alignment horizontal="center" vertical="center"/>
    </xf>
    <xf numFmtId="0" fontId="135" fillId="0" borderId="134" xfId="3585" applyFont="1" applyBorder="1" applyAlignment="1">
      <alignment horizontal="center" vertical="center"/>
    </xf>
    <xf numFmtId="188" fontId="135" fillId="0" borderId="142" xfId="3587" applyFont="1" applyBorder="1" applyAlignment="1">
      <alignment horizontal="center" vertical="center"/>
    </xf>
    <xf numFmtId="188" fontId="135" fillId="0" borderId="16" xfId="3587" applyFont="1" applyBorder="1" applyAlignment="1">
      <alignment horizontal="center" vertical="center"/>
    </xf>
    <xf numFmtId="188" fontId="135" fillId="0" borderId="57" xfId="3587" applyFont="1" applyBorder="1" applyAlignment="1">
      <alignment horizontal="center" vertical="center"/>
    </xf>
    <xf numFmtId="0" fontId="132" fillId="37" borderId="70" xfId="3585" applyFont="1" applyFill="1" applyBorder="1" applyAlignment="1">
      <alignment horizontal="left" vertical="center" wrapText="1"/>
    </xf>
    <xf numFmtId="0" fontId="132" fillId="37" borderId="16" xfId="3585" applyFont="1" applyFill="1" applyBorder="1" applyAlignment="1">
      <alignment horizontal="left" vertical="center" wrapText="1"/>
    </xf>
    <xf numFmtId="0" fontId="135" fillId="0" borderId="70" xfId="3585" applyFont="1" applyBorder="1" applyAlignment="1">
      <alignment horizontal="center" vertical="center"/>
    </xf>
    <xf numFmtId="0" fontId="135" fillId="0" borderId="57" xfId="3585" applyFont="1" applyBorder="1" applyAlignment="1">
      <alignment horizontal="center" vertical="center"/>
    </xf>
    <xf numFmtId="0" fontId="133" fillId="0" borderId="40" xfId="3586" applyFont="1" applyBorder="1" applyAlignment="1">
      <alignment horizontal="center" vertical="center"/>
    </xf>
    <xf numFmtId="0" fontId="133" fillId="0" borderId="89" xfId="3586" applyFont="1" applyBorder="1" applyAlignment="1">
      <alignment horizontal="center" vertical="center"/>
    </xf>
    <xf numFmtId="0" fontId="133" fillId="0" borderId="73" xfId="3586" applyFont="1" applyBorder="1" applyAlignment="1">
      <alignment horizontal="center" vertical="center"/>
    </xf>
    <xf numFmtId="0" fontId="133" fillId="0" borderId="64" xfId="3586" applyFont="1" applyBorder="1" applyAlignment="1">
      <alignment horizontal="center" vertical="center"/>
    </xf>
    <xf numFmtId="0" fontId="133" fillId="0" borderId="104" xfId="3586" applyFont="1" applyBorder="1" applyAlignment="1">
      <alignment horizontal="center" vertical="center"/>
    </xf>
    <xf numFmtId="0" fontId="133" fillId="0" borderId="111" xfId="3586" applyFont="1" applyBorder="1" applyAlignment="1">
      <alignment horizontal="center" vertical="center"/>
    </xf>
    <xf numFmtId="0" fontId="62" fillId="0" borderId="141" xfId="3585" applyFont="1" applyBorder="1" applyAlignment="1">
      <alignment horizontal="center" vertical="center"/>
    </xf>
    <xf numFmtId="0" fontId="62" fillId="0" borderId="134" xfId="3585" applyFont="1" applyBorder="1" applyAlignment="1">
      <alignment horizontal="center" vertical="center"/>
    </xf>
    <xf numFmtId="188" fontId="62" fillId="0" borderId="142" xfId="3587" applyFont="1" applyBorder="1" applyAlignment="1">
      <alignment horizontal="center" vertical="center"/>
    </xf>
    <xf numFmtId="188" fontId="62" fillId="0" borderId="16" xfId="3587" applyFont="1" applyBorder="1" applyAlignment="1">
      <alignment horizontal="center" vertical="center"/>
    </xf>
    <xf numFmtId="188" fontId="62" fillId="0" borderId="57" xfId="3587" applyFont="1" applyBorder="1" applyAlignment="1">
      <alignment horizontal="center" vertical="center"/>
    </xf>
    <xf numFmtId="258" fontId="21" fillId="32" borderId="90" xfId="3578" applyNumberFormat="1" applyFont="1" applyFill="1" applyBorder="1" applyAlignment="1">
      <alignment horizontal="center" vertical="center" shrinkToFit="1"/>
    </xf>
    <xf numFmtId="258" fontId="21" fillId="32" borderId="91" xfId="3578" applyNumberFormat="1" applyFont="1" applyFill="1" applyBorder="1" applyAlignment="1">
      <alignment horizontal="center" vertical="center" shrinkToFit="1"/>
    </xf>
    <xf numFmtId="258" fontId="21" fillId="32" borderId="2" xfId="3578" applyNumberFormat="1" applyFont="1" applyFill="1" applyBorder="1" applyAlignment="1">
      <alignment horizontal="center" vertical="center" shrinkToFit="1"/>
    </xf>
    <xf numFmtId="258" fontId="21" fillId="32" borderId="74" xfId="3578" applyNumberFormat="1" applyFont="1" applyFill="1" applyBorder="1" applyAlignment="1">
      <alignment horizontal="center" vertical="center" shrinkToFit="1"/>
    </xf>
    <xf numFmtId="0" fontId="21" fillId="32" borderId="72" xfId="3577" applyFont="1" applyFill="1" applyBorder="1" applyAlignment="1">
      <alignment horizontal="center" vertical="center"/>
    </xf>
    <xf numFmtId="0" fontId="21" fillId="32" borderId="73" xfId="3577" applyFont="1" applyFill="1" applyBorder="1" applyAlignment="1">
      <alignment horizontal="center" vertical="center"/>
    </xf>
    <xf numFmtId="0" fontId="21" fillId="32" borderId="75" xfId="3577" applyFont="1" applyFill="1" applyBorder="1" applyAlignment="1">
      <alignment horizontal="center" vertical="center"/>
    </xf>
    <xf numFmtId="0" fontId="21" fillId="32" borderId="1" xfId="3577" applyFont="1" applyFill="1" applyBorder="1" applyAlignment="1">
      <alignment horizontal="center" vertical="center"/>
    </xf>
    <xf numFmtId="0" fontId="112" fillId="32" borderId="0" xfId="3577" applyFont="1" applyFill="1" applyAlignment="1">
      <alignment horizontal="center" vertical="center"/>
    </xf>
    <xf numFmtId="0" fontId="110" fillId="32" borderId="5" xfId="3577" applyFont="1" applyFill="1" applyBorder="1" applyAlignment="1">
      <alignment horizontal="center" vertical="center"/>
    </xf>
    <xf numFmtId="0" fontId="110" fillId="32" borderId="71" xfId="3577" applyFont="1" applyFill="1" applyBorder="1" applyAlignment="1">
      <alignment horizontal="center" vertical="center"/>
    </xf>
    <xf numFmtId="0" fontId="110" fillId="32" borderId="69" xfId="3577" applyFont="1" applyFill="1" applyBorder="1" applyAlignment="1">
      <alignment horizontal="center" vertical="center"/>
    </xf>
    <xf numFmtId="0" fontId="110" fillId="32" borderId="68" xfId="3577" applyFont="1" applyFill="1" applyBorder="1" applyAlignment="1">
      <alignment horizontal="center" vertical="center"/>
    </xf>
    <xf numFmtId="0" fontId="21" fillId="32" borderId="17" xfId="3577" applyFont="1" applyFill="1" applyBorder="1" applyAlignment="1">
      <alignment horizontal="center" vertical="center"/>
    </xf>
    <xf numFmtId="0" fontId="110" fillId="32" borderId="73" xfId="3577" applyFont="1" applyFill="1" applyBorder="1" applyAlignment="1">
      <alignment horizontal="center" vertical="center"/>
    </xf>
    <xf numFmtId="0" fontId="110" fillId="32" borderId="74" xfId="3577" applyFont="1" applyFill="1" applyBorder="1" applyAlignment="1">
      <alignment horizontal="center" vertical="center"/>
    </xf>
    <xf numFmtId="0" fontId="110" fillId="32" borderId="1" xfId="3577" applyFont="1" applyFill="1" applyBorder="1" applyAlignment="1">
      <alignment horizontal="center" vertical="center"/>
    </xf>
    <xf numFmtId="0" fontId="110" fillId="32" borderId="70" xfId="3577" applyFont="1" applyFill="1" applyBorder="1" applyAlignment="1">
      <alignment horizontal="center" vertical="center"/>
    </xf>
    <xf numFmtId="0" fontId="110" fillId="32" borderId="16" xfId="3577" applyFont="1" applyFill="1" applyBorder="1" applyAlignment="1">
      <alignment horizontal="center" vertical="center"/>
    </xf>
    <xf numFmtId="0" fontId="110" fillId="32" borderId="57" xfId="3577" applyFont="1" applyFill="1" applyBorder="1" applyAlignment="1">
      <alignment horizontal="center" vertical="center"/>
    </xf>
    <xf numFmtId="0" fontId="110" fillId="32" borderId="72" xfId="3577" applyFont="1" applyFill="1" applyBorder="1" applyAlignment="1">
      <alignment horizontal="center" vertical="center"/>
    </xf>
    <xf numFmtId="0" fontId="110" fillId="32" borderId="89" xfId="3577" applyFont="1" applyFill="1" applyBorder="1" applyAlignment="1">
      <alignment horizontal="center" vertical="center"/>
    </xf>
    <xf numFmtId="0" fontId="110" fillId="32" borderId="2" xfId="3577" applyFont="1" applyFill="1" applyBorder="1" applyAlignment="1">
      <alignment horizontal="center" vertical="center"/>
    </xf>
    <xf numFmtId="0" fontId="110" fillId="32" borderId="0" xfId="3577" applyFont="1" applyFill="1" applyAlignment="1">
      <alignment horizontal="center" vertical="center"/>
    </xf>
    <xf numFmtId="0" fontId="110" fillId="32" borderId="75" xfId="3577" applyFont="1" applyFill="1" applyBorder="1" applyAlignment="1">
      <alignment horizontal="center" vertical="center"/>
    </xf>
    <xf numFmtId="258" fontId="21" fillId="32" borderId="112" xfId="3578" applyNumberFormat="1" applyFont="1" applyFill="1" applyBorder="1" applyAlignment="1">
      <alignment horizontal="center" vertical="center" shrinkToFit="1"/>
    </xf>
    <xf numFmtId="258" fontId="21" fillId="32" borderId="111" xfId="3578" applyNumberFormat="1" applyFont="1" applyFill="1" applyBorder="1" applyAlignment="1">
      <alignment horizontal="center" vertical="center" shrinkToFit="1"/>
    </xf>
    <xf numFmtId="258" fontId="21" fillId="32" borderId="126" xfId="3578" applyNumberFormat="1" applyFont="1" applyFill="1" applyBorder="1" applyAlignment="1">
      <alignment horizontal="center" vertical="center" shrinkToFit="1"/>
    </xf>
    <xf numFmtId="258" fontId="21" fillId="32" borderId="166" xfId="3578" applyNumberFormat="1" applyFont="1" applyFill="1" applyBorder="1" applyAlignment="1">
      <alignment horizontal="center" vertical="center" shrinkToFit="1"/>
    </xf>
    <xf numFmtId="258" fontId="21" fillId="32" borderId="72" xfId="3578" applyNumberFormat="1" applyFont="1" applyFill="1" applyBorder="1" applyAlignment="1">
      <alignment horizontal="center" vertical="center" shrinkToFit="1"/>
    </xf>
    <xf numFmtId="258" fontId="21" fillId="32" borderId="73" xfId="3578" applyNumberFormat="1" applyFont="1" applyFill="1" applyBorder="1" applyAlignment="1">
      <alignment horizontal="center" vertical="center" shrinkToFit="1"/>
    </xf>
    <xf numFmtId="0" fontId="22" fillId="32" borderId="71" xfId="0" applyFont="1" applyFill="1" applyBorder="1" applyAlignment="1">
      <alignment horizontal="center" vertical="center"/>
    </xf>
    <xf numFmtId="0" fontId="22" fillId="32" borderId="69" xfId="0" applyFont="1" applyFill="1" applyBorder="1" applyAlignment="1">
      <alignment horizontal="center" vertical="center"/>
    </xf>
    <xf numFmtId="0" fontId="22" fillId="32" borderId="68" xfId="0" applyFont="1" applyFill="1" applyBorder="1" applyAlignment="1">
      <alignment horizontal="center" vertical="center"/>
    </xf>
    <xf numFmtId="41" fontId="22" fillId="31" borderId="71" xfId="3573" applyFont="1" applyFill="1" applyBorder="1" applyAlignment="1">
      <alignment horizontal="center" vertical="center"/>
    </xf>
    <xf numFmtId="41" fontId="22" fillId="31" borderId="68" xfId="3573" applyFont="1" applyFill="1" applyBorder="1" applyAlignment="1">
      <alignment horizontal="center" vertical="center"/>
    </xf>
    <xf numFmtId="0" fontId="19" fillId="32" borderId="0" xfId="0" applyFont="1" applyFill="1">
      <alignment vertical="center"/>
    </xf>
    <xf numFmtId="0" fontId="22" fillId="32" borderId="85" xfId="0" applyFont="1" applyFill="1" applyBorder="1" applyAlignment="1">
      <alignment horizontal="center" vertical="center"/>
    </xf>
    <xf numFmtId="0" fontId="22" fillId="32" borderId="86" xfId="0" applyFont="1" applyFill="1" applyBorder="1" applyAlignment="1">
      <alignment horizontal="center" vertical="center"/>
    </xf>
    <xf numFmtId="0" fontId="22" fillId="32" borderId="81" xfId="0" applyFont="1" applyFill="1" applyBorder="1" applyAlignment="1">
      <alignment horizontal="center" vertical="center"/>
    </xf>
    <xf numFmtId="0" fontId="22" fillId="32" borderId="73" xfId="0" applyFont="1" applyFill="1" applyBorder="1" applyAlignment="1">
      <alignment horizontal="center" vertical="center"/>
    </xf>
    <xf numFmtId="0" fontId="22" fillId="32" borderId="24" xfId="0" applyFont="1" applyFill="1" applyBorder="1" applyAlignment="1">
      <alignment horizontal="center" vertical="center"/>
    </xf>
    <xf numFmtId="0" fontId="22" fillId="32" borderId="74" xfId="0" applyFont="1" applyFill="1" applyBorder="1" applyAlignment="1">
      <alignment horizontal="center" vertical="center"/>
    </xf>
    <xf numFmtId="0" fontId="22" fillId="32" borderId="82" xfId="0" applyFont="1" applyFill="1" applyBorder="1" applyAlignment="1">
      <alignment horizontal="center" vertical="center"/>
    </xf>
    <xf numFmtId="0" fontId="22" fillId="32" borderId="1" xfId="0" applyFont="1" applyFill="1" applyBorder="1" applyAlignment="1">
      <alignment horizontal="center" vertical="center"/>
    </xf>
    <xf numFmtId="41" fontId="22" fillId="31" borderId="71" xfId="3364" applyFont="1" applyFill="1" applyBorder="1" applyAlignment="1">
      <alignment horizontal="center" vertical="center"/>
    </xf>
    <xf numFmtId="41" fontId="22" fillId="31" borderId="68" xfId="3364" applyFont="1" applyFill="1" applyBorder="1" applyAlignment="1">
      <alignment horizontal="center" vertical="center"/>
    </xf>
    <xf numFmtId="0" fontId="22" fillId="32" borderId="50" xfId="0" applyFont="1" applyFill="1" applyBorder="1" applyAlignment="1">
      <alignment horizontal="center" vertical="center" wrapText="1"/>
    </xf>
    <xf numFmtId="0" fontId="22" fillId="31" borderId="71" xfId="0" applyFont="1" applyFill="1" applyBorder="1" applyAlignment="1">
      <alignment horizontal="center" vertical="center"/>
    </xf>
    <xf numFmtId="0" fontId="22" fillId="31" borderId="68" xfId="0" applyFont="1" applyFill="1" applyBorder="1" applyAlignment="1">
      <alignment horizontal="center" vertical="center"/>
    </xf>
    <xf numFmtId="0" fontId="22" fillId="32" borderId="72" xfId="0" applyFont="1" applyFill="1" applyBorder="1" applyAlignment="1">
      <alignment horizontal="center" vertical="center"/>
    </xf>
    <xf numFmtId="0" fontId="22" fillId="0" borderId="70" xfId="0" applyFont="1" applyBorder="1" applyAlignment="1">
      <alignment horizontal="center" vertical="center"/>
    </xf>
    <xf numFmtId="0" fontId="22" fillId="0" borderId="57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22" fillId="28" borderId="70" xfId="0" applyFont="1" applyFill="1" applyBorder="1" applyAlignment="1">
      <alignment horizontal="center" vertical="center" wrapText="1"/>
    </xf>
    <xf numFmtId="0" fontId="22" fillId="28" borderId="57" xfId="0" applyFont="1" applyFill="1" applyBorder="1" applyAlignment="1">
      <alignment horizontal="center" vertical="center" wrapText="1"/>
    </xf>
    <xf numFmtId="0" fontId="9" fillId="0" borderId="0" xfId="3579" applyFont="1" applyAlignment="1">
      <alignment horizontal="center" vertical="center"/>
    </xf>
    <xf numFmtId="0" fontId="11" fillId="31" borderId="0" xfId="3579" applyFont="1" applyFill="1" applyAlignment="1">
      <alignment horizontal="left" vertical="center"/>
    </xf>
    <xf numFmtId="0" fontId="33" fillId="0" borderId="60" xfId="3579" applyFont="1" applyBorder="1" applyAlignment="1">
      <alignment horizontal="center" vertical="center"/>
    </xf>
    <xf numFmtId="0" fontId="33" fillId="0" borderId="61" xfId="3579" applyFont="1" applyBorder="1" applyAlignment="1">
      <alignment horizontal="center" vertical="center"/>
    </xf>
    <xf numFmtId="41" fontId="33" fillId="0" borderId="62" xfId="3581" applyFont="1" applyBorder="1" applyAlignment="1">
      <alignment horizontal="center" vertical="center"/>
    </xf>
    <xf numFmtId="0" fontId="33" fillId="0" borderId="62" xfId="3579" applyFont="1" applyBorder="1" applyAlignment="1">
      <alignment horizontal="center" vertical="center"/>
    </xf>
    <xf numFmtId="0" fontId="33" fillId="0" borderId="17" xfId="3579" applyFont="1" applyBorder="1" applyAlignment="1">
      <alignment horizontal="center" vertical="center"/>
    </xf>
    <xf numFmtId="41" fontId="33" fillId="36" borderId="60" xfId="3581" applyFont="1" applyFill="1" applyBorder="1" applyAlignment="1">
      <alignment horizontal="center" vertical="center"/>
    </xf>
    <xf numFmtId="207" fontId="33" fillId="33" borderId="62" xfId="3579" applyNumberFormat="1" applyFont="1" applyFill="1" applyBorder="1" applyAlignment="1">
      <alignment horizontal="center" vertical="center"/>
    </xf>
    <xf numFmtId="41" fontId="33" fillId="31" borderId="62" xfId="3581" applyFont="1" applyFill="1" applyBorder="1" applyAlignment="1">
      <alignment horizontal="center" vertical="center"/>
    </xf>
    <xf numFmtId="41" fontId="33" fillId="36" borderId="62" xfId="3581" applyFont="1" applyFill="1" applyBorder="1" applyAlignment="1">
      <alignment horizontal="center" vertical="center"/>
    </xf>
    <xf numFmtId="41" fontId="33" fillId="0" borderId="60" xfId="3581" applyFont="1" applyBorder="1" applyAlignment="1">
      <alignment horizontal="center" vertical="center"/>
    </xf>
    <xf numFmtId="207" fontId="33" fillId="33" borderId="60" xfId="3579" applyNumberFormat="1" applyFont="1" applyFill="1" applyBorder="1" applyAlignment="1">
      <alignment horizontal="center" vertical="center"/>
    </xf>
    <xf numFmtId="41" fontId="33" fillId="31" borderId="60" xfId="3581" applyFont="1" applyFill="1" applyBorder="1" applyAlignment="1">
      <alignment horizontal="center" vertical="center"/>
    </xf>
    <xf numFmtId="207" fontId="33" fillId="33" borderId="61" xfId="3579" applyNumberFormat="1" applyFont="1" applyFill="1" applyBorder="1" applyAlignment="1">
      <alignment horizontal="center" vertical="center"/>
    </xf>
    <xf numFmtId="41" fontId="33" fillId="31" borderId="61" xfId="3581" applyFont="1" applyFill="1" applyBorder="1" applyAlignment="1">
      <alignment horizontal="center" vertical="center"/>
    </xf>
    <xf numFmtId="41" fontId="33" fillId="36" borderId="61" xfId="3581" applyFont="1" applyFill="1" applyBorder="1" applyAlignment="1">
      <alignment horizontal="center" vertical="center"/>
    </xf>
    <xf numFmtId="41" fontId="33" fillId="0" borderId="61" xfId="3581" applyFont="1" applyBorder="1" applyAlignment="1">
      <alignment horizontal="center" vertical="center"/>
    </xf>
    <xf numFmtId="0" fontId="8" fillId="0" borderId="0" xfId="0" applyFont="1" applyBorder="1">
      <alignment vertical="center"/>
    </xf>
    <xf numFmtId="0" fontId="121" fillId="0" borderId="0" xfId="0" applyFont="1" applyBorder="1">
      <alignment vertical="center"/>
    </xf>
    <xf numFmtId="0" fontId="121" fillId="0" borderId="0" xfId="0" applyFont="1">
      <alignment vertical="center"/>
    </xf>
    <xf numFmtId="0" fontId="99" fillId="0" borderId="0" xfId="0" applyFont="1" applyBorder="1" applyAlignment="1">
      <alignment horizontal="right"/>
    </xf>
    <xf numFmtId="0" fontId="99" fillId="0" borderId="0" xfId="0" applyFont="1" applyBorder="1" applyAlignment="1">
      <alignment horizontal="center"/>
    </xf>
    <xf numFmtId="0" fontId="19" fillId="0" borderId="0" xfId="0" applyFont="1" applyBorder="1" applyAlignment="1">
      <alignment horizontal="right"/>
    </xf>
    <xf numFmtId="185" fontId="19" fillId="0" borderId="0" xfId="0" applyNumberFormat="1" applyFont="1" applyBorder="1" applyAlignment="1">
      <alignment horizontal="left"/>
    </xf>
    <xf numFmtId="0" fontId="19" fillId="0" borderId="0" xfId="0" quotePrefix="1" applyNumberFormat="1" applyFont="1" applyBorder="1" applyAlignment="1">
      <alignment horizontal="left"/>
    </xf>
    <xf numFmtId="0" fontId="4" fillId="0" borderId="0" xfId="0" applyFont="1" applyBorder="1">
      <alignment vertical="center"/>
    </xf>
    <xf numFmtId="2" fontId="8" fillId="0" borderId="0" xfId="0" applyNumberFormat="1" applyFont="1" applyBorder="1">
      <alignment vertical="center"/>
    </xf>
    <xf numFmtId="273" fontId="8" fillId="0" borderId="0" xfId="0" applyNumberFormat="1" applyFont="1" applyBorder="1">
      <alignment vertical="center"/>
    </xf>
  </cellXfs>
  <cellStyles count="3590">
    <cellStyle name="' '" xfId="1"/>
    <cellStyle name="(1)" xfId="2"/>
    <cellStyle name="??&amp;O?&amp;H?_x0008__x000f__x0007_?_x0007__x0001__x0001_" xfId="3"/>
    <cellStyle name="??&amp;O?&amp;H?_x0008_??_x0007__x0001__x0001_" xfId="4"/>
    <cellStyle name="???­ [0]_??º?¼?·®??°? " xfId="5"/>
    <cellStyle name="???­_??º?¼?·®??°? " xfId="6"/>
    <cellStyle name="???Ø_??º?¼?·®??°? " xfId="7"/>
    <cellStyle name="?Þ¸¶ [0]_??º?¼?·®??°? " xfId="9"/>
    <cellStyle name="?Þ¸¶_??º?¼?·®??°? " xfId="10"/>
    <cellStyle name="?W?_laroux" xfId="11"/>
    <cellStyle name="?준" xfId="8"/>
    <cellStyle name="_1(1).설계설명서(오션뷰)" xfId="12"/>
    <cellStyle name="_1.설계설명서(우각지구)" xfId="13"/>
    <cellStyle name="_2.수량산출-군위 우보 두북(NO.33)" xfId="14"/>
    <cellStyle name="_2.수량산출-청송 현동 인지" xfId="15"/>
    <cellStyle name="_2.화합의숲기초구조도" xfId="16"/>
    <cellStyle name="_2배수공" xfId="17"/>
    <cellStyle name="_3.구조도" xfId="18"/>
    <cellStyle name="_3.구조도-영덕 화수 ~ 영덕 화천" xfId="19"/>
    <cellStyle name="_3.기초수량산출" xfId="20"/>
    <cellStyle name="_Book1" xfId="3235"/>
    <cellStyle name="_Book1_1" xfId="3236"/>
    <cellStyle name="_Book1_기슭막이구조도" xfId="3237"/>
    <cellStyle name="_Book1_파형강관" xfId="3238"/>
    <cellStyle name="_THP관설치" xfId="3239"/>
    <cellStyle name="_THP관설치_두릉1제 수량산출서" xfId="3240"/>
    <cellStyle name="_THP관설치_인계1공구 수량산출" xfId="3241"/>
    <cellStyle name="_THP관설치_총자재집계표" xfId="3242"/>
    <cellStyle name="_개  거" xfId="21"/>
    <cellStyle name="_개  거_두릉1제 수량산출서" xfId="22"/>
    <cellStyle name="_개  거_인계1공구 수량산출" xfId="23"/>
    <cellStyle name="_개  거_총자재집계표" xfId="24"/>
    <cellStyle name="_구조도" xfId="25"/>
    <cellStyle name="_구조도(동대산)" xfId="26"/>
    <cellStyle name="_구조도(문경 동로 석항)" xfId="27"/>
    <cellStyle name="_구조도(상주)" xfId="28"/>
    <cellStyle name="_구조도(상주)_구조도" xfId="29"/>
    <cellStyle name="_구조도_1" xfId="30"/>
    <cellStyle name="_구조도_1_구조도" xfId="31"/>
    <cellStyle name="_구조도_계간수로" xfId="32"/>
    <cellStyle name="_구조도_구조도" xfId="33"/>
    <cellStyle name="_구조도_구조도(마대포함)" xfId="34"/>
    <cellStyle name="_구조도_구조도(배수관터파기 및 개거)" xfId="35"/>
    <cellStyle name="_구조도_구조도(상주)" xfId="36"/>
    <cellStyle name="_구조도_구조도(상주)_구조도" xfId="37"/>
    <cellStyle name="_구조도_구조도." xfId="38"/>
    <cellStyle name="_구조도_구조도.." xfId="39"/>
    <cellStyle name="_구조도_구조도..." xfId="40"/>
    <cellStyle name="_구조도_구조도_1" xfId="41"/>
    <cellStyle name="_구조도_구조도_1_구조도" xfId="42"/>
    <cellStyle name="_구조도_구조도_a" xfId="49"/>
    <cellStyle name="_구조도_구조도_구조도" xfId="43"/>
    <cellStyle name="_구조도_구조도_구조도(상주)" xfId="44"/>
    <cellStyle name="_구조도_구조도_구조도(상주)_구조도" xfId="45"/>
    <cellStyle name="_구조도_구조도_구조도_구조도" xfId="46"/>
    <cellStyle name="_구조도_구조도_구조도0" xfId="47"/>
    <cellStyle name="_구조도_구조도_변경" xfId="48"/>
    <cellStyle name="_구조도_구조도0" xfId="50"/>
    <cellStyle name="_구조도_구조도0_1" xfId="51"/>
    <cellStyle name="_구조도_구조도0_구조도0" xfId="52"/>
    <cellStyle name="_구조도_구조도2" xfId="53"/>
    <cellStyle name="_구조도_구조도22" xfId="54"/>
    <cellStyle name="_구조도_구조도-흙막이~" xfId="55"/>
    <cellStyle name="_구조도_구조물도" xfId="56"/>
    <cellStyle name="_구조도_댐구조도" xfId="57"/>
    <cellStyle name="_구조도_바닥막이구조" xfId="58"/>
    <cellStyle name="_구조도_바닥막이구조도" xfId="59"/>
    <cellStyle name="_구조도_보막이구조도" xfId="60"/>
    <cellStyle name="_구조도0" xfId="61"/>
    <cellStyle name="_구조도0_1" xfId="62"/>
    <cellStyle name="_구조도0_구조도" xfId="63"/>
    <cellStyle name="_구조도0_구조도_구조도0" xfId="64"/>
    <cellStyle name="_구조도0_구조도0" xfId="65"/>
    <cellStyle name="_구조도0_바닥막이구조" xfId="66"/>
    <cellStyle name="_구조도0_바닥막이구조도" xfId="67"/>
    <cellStyle name="_구조도-군위산지" xfId="68"/>
    <cellStyle name="_구조물량및 재료산출서" xfId="69"/>
    <cellStyle name="_국수교수량" xfId="70"/>
    <cellStyle name="_국수교수량_2임기도로" xfId="71"/>
    <cellStyle name="_국수교수량_2임기도로_두산3리1금회" xfId="72"/>
    <cellStyle name="_국수교수량_2임기도로_두산3리1금회_오현4리" xfId="73"/>
    <cellStyle name="_국수교수량_2임기도로_두산3리2지구-전체" xfId="74"/>
    <cellStyle name="_국수교수량_2임기도로_오현4리" xfId="75"/>
    <cellStyle name="_국수교수량_2임기도로_오현4리_오현4리" xfId="76"/>
    <cellStyle name="_국수교수량_2임기도로_오현4리11" xfId="77"/>
    <cellStyle name="_국수교수량_2임기도로_오현4리11_오현4리" xfId="78"/>
    <cellStyle name="_국수교수량_3임기도로" xfId="79"/>
    <cellStyle name="_국수교수량_3임기도로_두산3리1금회" xfId="80"/>
    <cellStyle name="_국수교수량_3임기도로_두산3리1금회_오현4리" xfId="81"/>
    <cellStyle name="_국수교수량_3임기도로_두산3리2지구-전체" xfId="82"/>
    <cellStyle name="_국수교수량_3임기도로_오현4리" xfId="83"/>
    <cellStyle name="_국수교수량_3임기도로_오현4리_오현4리" xfId="84"/>
    <cellStyle name="_국수교수량_3임기도로_오현4리11" xfId="85"/>
    <cellStyle name="_국수교수량_3임기도로_오현4리11_오현4리" xfId="86"/>
    <cellStyle name="_국수교수량_8연애골도로" xfId="87"/>
    <cellStyle name="_국수교수량_8연애골도로_11연애골도로" xfId="88"/>
    <cellStyle name="_국수교수량_8연애골도로_11연애골도로_오현4리" xfId="89"/>
    <cellStyle name="_국수교수량_8연애골도로_2임기도로" xfId="90"/>
    <cellStyle name="_국수교수량_8연애골도로_2임기도로_오현4리" xfId="91"/>
    <cellStyle name="_국수교수량_8연애골도로_두산3리1금회" xfId="92"/>
    <cellStyle name="_국수교수량_8연애골도로_두산3리1금회_오현4리" xfId="93"/>
    <cellStyle name="_국수교수량_8연애골도로_두산3리2지구-전체" xfId="94"/>
    <cellStyle name="_국수교수량_8연애골도로_오현4리" xfId="95"/>
    <cellStyle name="_국수교수량_8연애골도로_오현4리_오현4리" xfId="96"/>
    <cellStyle name="_국수교수량_8연애골도로_오현4리11" xfId="97"/>
    <cellStyle name="_국수교수량_8연애골도로_오현4리11_오현4리" xfId="98"/>
    <cellStyle name="_국수교수량_두산3리1금회" xfId="99"/>
    <cellStyle name="_국수교수량_두산3리1금회_오현4리" xfId="100"/>
    <cellStyle name="_국수교수량_두산3리2지구-전체" xfId="101"/>
    <cellStyle name="_국수교수량_수정라멘수량집계" xfId="102"/>
    <cellStyle name="_국수교수량_수정라멘수량집계_오현4리" xfId="103"/>
    <cellStyle name="_국수교수량_오현4리" xfId="104"/>
    <cellStyle name="_국수교수량_오현4리_오현4리" xfId="105"/>
    <cellStyle name="_국수교수량_오현4리11" xfId="106"/>
    <cellStyle name="_국수교수량_오현4리11_오현4리" xfId="107"/>
    <cellStyle name="_금산제수량(70m)" xfId="108"/>
    <cellStyle name="_금산제수량(70m)_두릉1제 수량산출서" xfId="109"/>
    <cellStyle name="_금산제수량(70m)_인계1공구 수량산출" xfId="110"/>
    <cellStyle name="_금산제수량(70m)_총자재집계표" xfId="111"/>
    <cellStyle name="_금산제수량(전체최종)" xfId="112"/>
    <cellStyle name="_금산제수량(전체최종)_두릉1제 수량산출서" xfId="113"/>
    <cellStyle name="_금산제수량(전체최종)_인계1공구 수량산출" xfId="114"/>
    <cellStyle name="_금산제수량(전체최종)_총자재집계표" xfId="115"/>
    <cellStyle name="_금산제수량산출서" xfId="116"/>
    <cellStyle name="_금산제수량산출서_두릉1제 수량산출서" xfId="117"/>
    <cellStyle name="_금산제수량산출서_인계1공구 수량산출" xfId="118"/>
    <cellStyle name="_금산제수량산출서_총자재집계표" xfId="119"/>
    <cellStyle name="_내역서2" xfId="120"/>
    <cellStyle name="_단계천(수량)" xfId="121"/>
    <cellStyle name="_단계천(수량)_두릉1제 수량산출서" xfId="122"/>
    <cellStyle name="_단계천(수량)_인계1공구 수량산출" xfId="123"/>
    <cellStyle name="_단계천(수량)_총자재집계표" xfId="124"/>
    <cellStyle name="_달비골설계서" xfId="125"/>
    <cellStyle name="_대곡리(한실도로)" xfId="126"/>
    <cellStyle name="_도곡1교 교대 수량" xfId="127"/>
    <cellStyle name="_도곡1교 교대 수량_구조도" xfId="128"/>
    <cellStyle name="_도곡1교 교대 수량_구조도(상주)" xfId="129"/>
    <cellStyle name="_도곡1교 교대 수량_구조도(상주)_구조도" xfId="130"/>
    <cellStyle name="_도곡1교 교대 수량_구조도_1" xfId="131"/>
    <cellStyle name="_도곡1교 교대 수량_구조도_1_구조도" xfId="132"/>
    <cellStyle name="_도곡1교 교대 수량_구조도_계간수로" xfId="133"/>
    <cellStyle name="_도곡1교 교대 수량_구조도_구조도" xfId="134"/>
    <cellStyle name="_도곡1교 교대 수량_구조도_구조도(마대포함)" xfId="135"/>
    <cellStyle name="_도곡1교 교대 수량_구조도_구조도(배수관터파기 및 개거)" xfId="136"/>
    <cellStyle name="_도곡1교 교대 수량_구조도_구조도(상주)" xfId="137"/>
    <cellStyle name="_도곡1교 교대 수량_구조도_구조도(상주)_구조도" xfId="138"/>
    <cellStyle name="_도곡1교 교대 수량_구조도_구조도." xfId="139"/>
    <cellStyle name="_도곡1교 교대 수량_구조도_구조도.." xfId="140"/>
    <cellStyle name="_도곡1교 교대 수량_구조도_구조도..." xfId="141"/>
    <cellStyle name="_도곡1교 교대 수량_구조도_구조도_1" xfId="142"/>
    <cellStyle name="_도곡1교 교대 수량_구조도_구조도_1_구조도" xfId="143"/>
    <cellStyle name="_도곡1교 교대 수량_구조도_구조도_a" xfId="150"/>
    <cellStyle name="_도곡1교 교대 수량_구조도_구조도_구조도" xfId="144"/>
    <cellStyle name="_도곡1교 교대 수량_구조도_구조도_구조도(상주)" xfId="145"/>
    <cellStyle name="_도곡1교 교대 수량_구조도_구조도_구조도(상주)_구조도" xfId="146"/>
    <cellStyle name="_도곡1교 교대 수량_구조도_구조도_구조도_구조도" xfId="147"/>
    <cellStyle name="_도곡1교 교대 수량_구조도_구조도_구조도0" xfId="148"/>
    <cellStyle name="_도곡1교 교대 수량_구조도_구조도_변경" xfId="149"/>
    <cellStyle name="_도곡1교 교대 수량_구조도_구조도0" xfId="151"/>
    <cellStyle name="_도곡1교 교대 수량_구조도_구조도0_1" xfId="152"/>
    <cellStyle name="_도곡1교 교대 수량_구조도_구조도0_구조도0" xfId="153"/>
    <cellStyle name="_도곡1교 교대 수량_구조도_구조도2" xfId="154"/>
    <cellStyle name="_도곡1교 교대 수량_구조도_구조도22" xfId="155"/>
    <cellStyle name="_도곡1교 교대 수량_구조도_구조도-흙막이~" xfId="156"/>
    <cellStyle name="_도곡1교 교대 수량_구조도_구조물도" xfId="157"/>
    <cellStyle name="_도곡1교 교대 수량_구조도_댐구조도" xfId="158"/>
    <cellStyle name="_도곡1교 교대 수량_구조도_바닥막이구조" xfId="159"/>
    <cellStyle name="_도곡1교 교대 수량_구조도_바닥막이구조도" xfId="160"/>
    <cellStyle name="_도곡1교 교대 수량_구조도_보막이구조도" xfId="161"/>
    <cellStyle name="_도곡1교 교대 수량_구조도0" xfId="162"/>
    <cellStyle name="_도곡1교 교대 수량_구조도0_1" xfId="163"/>
    <cellStyle name="_도곡1교 교대 수량_구조도0_구조도" xfId="164"/>
    <cellStyle name="_도곡1교 교대 수량_구조도0_구조도_구조도0" xfId="165"/>
    <cellStyle name="_도곡1교 교대 수량_구조도0_구조도0" xfId="166"/>
    <cellStyle name="_도곡1교 교대 수량_구조도0_바닥막이구조" xfId="167"/>
    <cellStyle name="_도곡1교 교대 수량_구조도0_바닥막이구조도" xfId="168"/>
    <cellStyle name="_도곡1교 교대 수량_내역서2" xfId="169"/>
    <cellStyle name="_도곡1교 교대 수량_바닥막이구조" xfId="170"/>
    <cellStyle name="_도곡1교 교대 수량_설계내역(원본)" xfId="171"/>
    <cellStyle name="_도곡1교 교대 수량_설계내역(원본)_설계내역(구미정)" xfId="172"/>
    <cellStyle name="_도곡1교 교대 수량_설계내역(원본)_설계내역(원본)" xfId="173"/>
    <cellStyle name="_도곡1교 교대 수량_신촌-유곡(암거)" xfId="174"/>
    <cellStyle name="_도곡1교 교대 수량_신촌-유곡(암거)_04 BOX집" xfId="175"/>
    <cellStyle name="_도곡1교 교대 수량_신촌-유곡(암거)_04 BOX집_구조도" xfId="176"/>
    <cellStyle name="_도곡1교 교대 수량_신촌-유곡(암거)_04 BOX집_구조도(상주)" xfId="177"/>
    <cellStyle name="_도곡1교 교대 수량_신촌-유곡(암거)_04 BOX집_구조도(상주)_구조도" xfId="178"/>
    <cellStyle name="_도곡1교 교대 수량_신촌-유곡(암거)_04 BOX집_구조도_1" xfId="179"/>
    <cellStyle name="_도곡1교 교대 수량_신촌-유곡(암거)_04 BOX집_구조도_1_구조도" xfId="180"/>
    <cellStyle name="_도곡1교 교대 수량_신촌-유곡(암거)_04 BOX집_구조도_계간수로" xfId="181"/>
    <cellStyle name="_도곡1교 교대 수량_신촌-유곡(암거)_04 BOX집_구조도_구조도" xfId="182"/>
    <cellStyle name="_도곡1교 교대 수량_신촌-유곡(암거)_04 BOX집_구조도_구조도(마대포함)" xfId="183"/>
    <cellStyle name="_도곡1교 교대 수량_신촌-유곡(암거)_04 BOX집_구조도_구조도(배수관터파기 및 개거)" xfId="184"/>
    <cellStyle name="_도곡1교 교대 수량_신촌-유곡(암거)_04 BOX집_구조도_구조도(상주)" xfId="185"/>
    <cellStyle name="_도곡1교 교대 수량_신촌-유곡(암거)_04 BOX집_구조도_구조도(상주)_구조도" xfId="186"/>
    <cellStyle name="_도곡1교 교대 수량_신촌-유곡(암거)_04 BOX집_구조도_구조도." xfId="187"/>
    <cellStyle name="_도곡1교 교대 수량_신촌-유곡(암거)_04 BOX집_구조도_구조도.." xfId="188"/>
    <cellStyle name="_도곡1교 교대 수량_신촌-유곡(암거)_04 BOX집_구조도_구조도..." xfId="189"/>
    <cellStyle name="_도곡1교 교대 수량_신촌-유곡(암거)_04 BOX집_구조도_구조도_1" xfId="190"/>
    <cellStyle name="_도곡1교 교대 수량_신촌-유곡(암거)_04 BOX집_구조도_구조도_1_구조도" xfId="191"/>
    <cellStyle name="_도곡1교 교대 수량_신촌-유곡(암거)_04 BOX집_구조도_구조도_a" xfId="198"/>
    <cellStyle name="_도곡1교 교대 수량_신촌-유곡(암거)_04 BOX집_구조도_구조도_구조도" xfId="192"/>
    <cellStyle name="_도곡1교 교대 수량_신촌-유곡(암거)_04 BOX집_구조도_구조도_구조도(상주)" xfId="193"/>
    <cellStyle name="_도곡1교 교대 수량_신촌-유곡(암거)_04 BOX집_구조도_구조도_구조도(상주)_구조도" xfId="194"/>
    <cellStyle name="_도곡1교 교대 수량_신촌-유곡(암거)_04 BOX집_구조도_구조도_구조도_구조도" xfId="195"/>
    <cellStyle name="_도곡1교 교대 수량_신촌-유곡(암거)_04 BOX집_구조도_구조도_구조도0" xfId="196"/>
    <cellStyle name="_도곡1교 교대 수량_신촌-유곡(암거)_04 BOX집_구조도_구조도_변경" xfId="197"/>
    <cellStyle name="_도곡1교 교대 수량_신촌-유곡(암거)_04 BOX집_구조도_구조도0" xfId="199"/>
    <cellStyle name="_도곡1교 교대 수량_신촌-유곡(암거)_04 BOX집_구조도_구조도0_1" xfId="200"/>
    <cellStyle name="_도곡1교 교대 수량_신촌-유곡(암거)_04 BOX집_구조도_구조도0_구조도0" xfId="201"/>
    <cellStyle name="_도곡1교 교대 수량_신촌-유곡(암거)_04 BOX집_구조도_구조도2" xfId="202"/>
    <cellStyle name="_도곡1교 교대 수량_신촌-유곡(암거)_04 BOX집_구조도_구조도22" xfId="203"/>
    <cellStyle name="_도곡1교 교대 수량_신촌-유곡(암거)_04 BOX집_구조도_구조도-흙막이~" xfId="204"/>
    <cellStyle name="_도곡1교 교대 수량_신촌-유곡(암거)_04 BOX집_구조도_구조물도" xfId="205"/>
    <cellStyle name="_도곡1교 교대 수량_신촌-유곡(암거)_04 BOX집_구조도_댐구조도" xfId="206"/>
    <cellStyle name="_도곡1교 교대 수량_신촌-유곡(암거)_04 BOX집_구조도_바닥막이구조" xfId="207"/>
    <cellStyle name="_도곡1교 교대 수량_신촌-유곡(암거)_04 BOX집_구조도_바닥막이구조도" xfId="208"/>
    <cellStyle name="_도곡1교 교대 수량_신촌-유곡(암거)_04 BOX집_구조도_보막이구조도" xfId="209"/>
    <cellStyle name="_도곡1교 교대 수량_신촌-유곡(암거)_04 BOX집_구조도0" xfId="210"/>
    <cellStyle name="_도곡1교 교대 수량_신촌-유곡(암거)_04 BOX집_구조도0_1" xfId="211"/>
    <cellStyle name="_도곡1교 교대 수량_신촌-유곡(암거)_04 BOX집_구조도0_구조도" xfId="212"/>
    <cellStyle name="_도곡1교 교대 수량_신촌-유곡(암거)_04 BOX집_구조도0_구조도_구조도0" xfId="213"/>
    <cellStyle name="_도곡1교 교대 수량_신촌-유곡(암거)_04 BOX집_구조도0_구조도0" xfId="214"/>
    <cellStyle name="_도곡1교 교대 수량_신촌-유곡(암거)_04 BOX집_구조도0_바닥막이구조" xfId="215"/>
    <cellStyle name="_도곡1교 교대 수량_신촌-유곡(암거)_04 BOX집_구조도0_바닥막이구조도" xfId="216"/>
    <cellStyle name="_도곡1교 교대 수량_신촌-유곡(암거)_04 BOX집_내역서2" xfId="217"/>
    <cellStyle name="_도곡1교 교대 수량_신촌-유곡(암거)_04 BOX집_바닥막이구조" xfId="218"/>
    <cellStyle name="_도곡1교 교대 수량_신촌-유곡(암거)_04 BOX집_설계내역(원본)" xfId="219"/>
    <cellStyle name="_도곡1교 교대 수량_신촌-유곡(암거)_04 BOX집_설계내역(원본)_설계내역(구미정)" xfId="220"/>
    <cellStyle name="_도곡1교 교대 수량_신촌-유곡(암거)_04 BOX집_설계내역(원본)_설계내역(원본)" xfId="221"/>
    <cellStyle name="_도곡1교 교대 수량_신촌-유곡(암거)_구조도" xfId="222"/>
    <cellStyle name="_도곡1교 교대 수량_신촌-유곡(암거)_구조도(상주)" xfId="223"/>
    <cellStyle name="_도곡1교 교대 수량_신촌-유곡(암거)_구조도(상주)_구조도" xfId="224"/>
    <cellStyle name="_도곡1교 교대 수량_신촌-유곡(암거)_구조도_1" xfId="225"/>
    <cellStyle name="_도곡1교 교대 수량_신촌-유곡(암거)_구조도_1_구조도" xfId="226"/>
    <cellStyle name="_도곡1교 교대 수량_신촌-유곡(암거)_구조도_계간수로" xfId="227"/>
    <cellStyle name="_도곡1교 교대 수량_신촌-유곡(암거)_구조도_구조도" xfId="228"/>
    <cellStyle name="_도곡1교 교대 수량_신촌-유곡(암거)_구조도_구조도(마대포함)" xfId="229"/>
    <cellStyle name="_도곡1교 교대 수량_신촌-유곡(암거)_구조도_구조도(배수관터파기 및 개거)" xfId="230"/>
    <cellStyle name="_도곡1교 교대 수량_신촌-유곡(암거)_구조도_구조도(상주)" xfId="231"/>
    <cellStyle name="_도곡1교 교대 수량_신촌-유곡(암거)_구조도_구조도(상주)_구조도" xfId="232"/>
    <cellStyle name="_도곡1교 교대 수량_신촌-유곡(암거)_구조도_구조도." xfId="233"/>
    <cellStyle name="_도곡1교 교대 수량_신촌-유곡(암거)_구조도_구조도.." xfId="234"/>
    <cellStyle name="_도곡1교 교대 수량_신촌-유곡(암거)_구조도_구조도..." xfId="235"/>
    <cellStyle name="_도곡1교 교대 수량_신촌-유곡(암거)_구조도_구조도_1" xfId="236"/>
    <cellStyle name="_도곡1교 교대 수량_신촌-유곡(암거)_구조도_구조도_1_구조도" xfId="237"/>
    <cellStyle name="_도곡1교 교대 수량_신촌-유곡(암거)_구조도_구조도_a" xfId="244"/>
    <cellStyle name="_도곡1교 교대 수량_신촌-유곡(암거)_구조도_구조도_구조도" xfId="238"/>
    <cellStyle name="_도곡1교 교대 수량_신촌-유곡(암거)_구조도_구조도_구조도(상주)" xfId="239"/>
    <cellStyle name="_도곡1교 교대 수량_신촌-유곡(암거)_구조도_구조도_구조도(상주)_구조도" xfId="240"/>
    <cellStyle name="_도곡1교 교대 수량_신촌-유곡(암거)_구조도_구조도_구조도_구조도" xfId="241"/>
    <cellStyle name="_도곡1교 교대 수량_신촌-유곡(암거)_구조도_구조도_구조도0" xfId="242"/>
    <cellStyle name="_도곡1교 교대 수량_신촌-유곡(암거)_구조도_구조도_변경" xfId="243"/>
    <cellStyle name="_도곡1교 교대 수량_신촌-유곡(암거)_구조도_구조도0" xfId="245"/>
    <cellStyle name="_도곡1교 교대 수량_신촌-유곡(암거)_구조도_구조도0_1" xfId="246"/>
    <cellStyle name="_도곡1교 교대 수량_신촌-유곡(암거)_구조도_구조도0_구조도0" xfId="247"/>
    <cellStyle name="_도곡1교 교대 수량_신촌-유곡(암거)_구조도_구조도2" xfId="248"/>
    <cellStyle name="_도곡1교 교대 수량_신촌-유곡(암거)_구조도_구조도22" xfId="249"/>
    <cellStyle name="_도곡1교 교대 수량_신촌-유곡(암거)_구조도_구조도-흙막이~" xfId="250"/>
    <cellStyle name="_도곡1교 교대 수량_신촌-유곡(암거)_구조도_구조물도" xfId="251"/>
    <cellStyle name="_도곡1교 교대 수량_신촌-유곡(암거)_구조도_댐구조도" xfId="252"/>
    <cellStyle name="_도곡1교 교대 수량_신촌-유곡(암거)_구조도_바닥막이구조" xfId="253"/>
    <cellStyle name="_도곡1교 교대 수량_신촌-유곡(암거)_구조도_바닥막이구조도" xfId="254"/>
    <cellStyle name="_도곡1교 교대 수량_신촌-유곡(암거)_구조도_보막이구조도" xfId="255"/>
    <cellStyle name="_도곡1교 교대 수량_신촌-유곡(암거)_구조도0" xfId="256"/>
    <cellStyle name="_도곡1교 교대 수량_신촌-유곡(암거)_구조도0_1" xfId="257"/>
    <cellStyle name="_도곡1교 교대 수량_신촌-유곡(암거)_구조도0_구조도" xfId="258"/>
    <cellStyle name="_도곡1교 교대 수량_신촌-유곡(암거)_구조도0_구조도_구조도0" xfId="259"/>
    <cellStyle name="_도곡1교 교대 수량_신촌-유곡(암거)_구조도0_구조도0" xfId="260"/>
    <cellStyle name="_도곡1교 교대 수량_신촌-유곡(암거)_구조도0_바닥막이구조" xfId="261"/>
    <cellStyle name="_도곡1교 교대 수량_신촌-유곡(암거)_구조도0_바닥막이구조도" xfId="262"/>
    <cellStyle name="_도곡1교 교대 수량_신촌-유곡(암거)_내역서2" xfId="263"/>
    <cellStyle name="_도곡1교 교대 수량_신촌-유곡(암거)_바닥막이구조" xfId="264"/>
    <cellStyle name="_도곡1교 교대 수량_신촌-유곡(암거)_설계내역(원본)" xfId="265"/>
    <cellStyle name="_도곡1교 교대 수량_신촌-유곡(암거)_설계내역(원본)_설계내역(구미정)" xfId="266"/>
    <cellStyle name="_도곡1교 교대 수량_신촌-유곡(암거)_설계내역(원본)_설계내역(원본)" xfId="267"/>
    <cellStyle name="_도곡1교 교대 수량_암거수량" xfId="268"/>
    <cellStyle name="_도곡1교 교대 수량_암거수량(2)" xfId="269"/>
    <cellStyle name="_도곡1교 교대 수량_암거수량(2)_04 BOX집" xfId="270"/>
    <cellStyle name="_도곡1교 교대 수량_암거수량(2)_04 BOX집_구조도" xfId="271"/>
    <cellStyle name="_도곡1교 교대 수량_암거수량(2)_04 BOX집_구조도(상주)" xfId="272"/>
    <cellStyle name="_도곡1교 교대 수량_암거수량(2)_04 BOX집_구조도(상주)_구조도" xfId="273"/>
    <cellStyle name="_도곡1교 교대 수량_암거수량(2)_04 BOX집_구조도_1" xfId="274"/>
    <cellStyle name="_도곡1교 교대 수량_암거수량(2)_04 BOX집_구조도_1_구조도" xfId="275"/>
    <cellStyle name="_도곡1교 교대 수량_암거수량(2)_04 BOX집_구조도_계간수로" xfId="276"/>
    <cellStyle name="_도곡1교 교대 수량_암거수량(2)_04 BOX집_구조도_구조도" xfId="277"/>
    <cellStyle name="_도곡1교 교대 수량_암거수량(2)_04 BOX집_구조도_구조도(마대포함)" xfId="278"/>
    <cellStyle name="_도곡1교 교대 수량_암거수량(2)_04 BOX집_구조도_구조도(배수관터파기 및 개거)" xfId="279"/>
    <cellStyle name="_도곡1교 교대 수량_암거수량(2)_04 BOX집_구조도_구조도(상주)" xfId="280"/>
    <cellStyle name="_도곡1교 교대 수량_암거수량(2)_04 BOX집_구조도_구조도(상주)_구조도" xfId="281"/>
    <cellStyle name="_도곡1교 교대 수량_암거수량(2)_04 BOX집_구조도_구조도." xfId="282"/>
    <cellStyle name="_도곡1교 교대 수량_암거수량(2)_04 BOX집_구조도_구조도.." xfId="283"/>
    <cellStyle name="_도곡1교 교대 수량_암거수량(2)_04 BOX집_구조도_구조도..." xfId="284"/>
    <cellStyle name="_도곡1교 교대 수량_암거수량(2)_04 BOX집_구조도_구조도_1" xfId="285"/>
    <cellStyle name="_도곡1교 교대 수량_암거수량(2)_04 BOX집_구조도_구조도_1_구조도" xfId="286"/>
    <cellStyle name="_도곡1교 교대 수량_암거수량(2)_04 BOX집_구조도_구조도_a" xfId="293"/>
    <cellStyle name="_도곡1교 교대 수량_암거수량(2)_04 BOX집_구조도_구조도_구조도" xfId="287"/>
    <cellStyle name="_도곡1교 교대 수량_암거수량(2)_04 BOX집_구조도_구조도_구조도(상주)" xfId="288"/>
    <cellStyle name="_도곡1교 교대 수량_암거수량(2)_04 BOX집_구조도_구조도_구조도(상주)_구조도" xfId="289"/>
    <cellStyle name="_도곡1교 교대 수량_암거수량(2)_04 BOX집_구조도_구조도_구조도_구조도" xfId="290"/>
    <cellStyle name="_도곡1교 교대 수량_암거수량(2)_04 BOX집_구조도_구조도_구조도0" xfId="291"/>
    <cellStyle name="_도곡1교 교대 수량_암거수량(2)_04 BOX집_구조도_구조도_변경" xfId="292"/>
    <cellStyle name="_도곡1교 교대 수량_암거수량(2)_04 BOX집_구조도_구조도0" xfId="294"/>
    <cellStyle name="_도곡1교 교대 수량_암거수량(2)_04 BOX집_구조도_구조도0_1" xfId="295"/>
    <cellStyle name="_도곡1교 교대 수량_암거수량(2)_04 BOX집_구조도_구조도0_구조도0" xfId="296"/>
    <cellStyle name="_도곡1교 교대 수량_암거수량(2)_04 BOX집_구조도_구조도2" xfId="297"/>
    <cellStyle name="_도곡1교 교대 수량_암거수량(2)_04 BOX집_구조도_구조도22" xfId="298"/>
    <cellStyle name="_도곡1교 교대 수량_암거수량(2)_04 BOX집_구조도_구조도-흙막이~" xfId="299"/>
    <cellStyle name="_도곡1교 교대 수량_암거수량(2)_04 BOX집_구조도_구조물도" xfId="300"/>
    <cellStyle name="_도곡1교 교대 수량_암거수량(2)_04 BOX집_구조도_댐구조도" xfId="301"/>
    <cellStyle name="_도곡1교 교대 수량_암거수량(2)_04 BOX집_구조도_바닥막이구조" xfId="302"/>
    <cellStyle name="_도곡1교 교대 수량_암거수량(2)_04 BOX집_구조도_바닥막이구조도" xfId="303"/>
    <cellStyle name="_도곡1교 교대 수량_암거수량(2)_04 BOX집_구조도_보막이구조도" xfId="304"/>
    <cellStyle name="_도곡1교 교대 수량_암거수량(2)_04 BOX집_구조도0" xfId="305"/>
    <cellStyle name="_도곡1교 교대 수량_암거수량(2)_04 BOX집_구조도0_1" xfId="306"/>
    <cellStyle name="_도곡1교 교대 수량_암거수량(2)_04 BOX집_구조도0_구조도" xfId="307"/>
    <cellStyle name="_도곡1교 교대 수량_암거수량(2)_04 BOX집_구조도0_구조도_구조도0" xfId="308"/>
    <cellStyle name="_도곡1교 교대 수량_암거수량(2)_04 BOX집_구조도0_구조도0" xfId="309"/>
    <cellStyle name="_도곡1교 교대 수량_암거수량(2)_04 BOX집_구조도0_바닥막이구조" xfId="310"/>
    <cellStyle name="_도곡1교 교대 수량_암거수량(2)_04 BOX집_구조도0_바닥막이구조도" xfId="311"/>
    <cellStyle name="_도곡1교 교대 수량_암거수량(2)_04 BOX집_내역서2" xfId="312"/>
    <cellStyle name="_도곡1교 교대 수량_암거수량(2)_04 BOX집_바닥막이구조" xfId="313"/>
    <cellStyle name="_도곡1교 교대 수량_암거수량(2)_04 BOX집_설계내역(원본)" xfId="314"/>
    <cellStyle name="_도곡1교 교대 수량_암거수량(2)_04 BOX집_설계내역(원본)_설계내역(구미정)" xfId="315"/>
    <cellStyle name="_도곡1교 교대 수량_암거수량(2)_04 BOX집_설계내역(원본)_설계내역(원본)" xfId="316"/>
    <cellStyle name="_도곡1교 교대 수량_암거수량(2)_구조도" xfId="317"/>
    <cellStyle name="_도곡1교 교대 수량_암거수량(2)_구조도(상주)" xfId="318"/>
    <cellStyle name="_도곡1교 교대 수량_암거수량(2)_구조도(상주)_구조도" xfId="319"/>
    <cellStyle name="_도곡1교 교대 수량_암거수량(2)_구조도_1" xfId="320"/>
    <cellStyle name="_도곡1교 교대 수량_암거수량(2)_구조도_1_구조도" xfId="321"/>
    <cellStyle name="_도곡1교 교대 수량_암거수량(2)_구조도_계간수로" xfId="322"/>
    <cellStyle name="_도곡1교 교대 수량_암거수량(2)_구조도_구조도" xfId="323"/>
    <cellStyle name="_도곡1교 교대 수량_암거수량(2)_구조도_구조도(마대포함)" xfId="324"/>
    <cellStyle name="_도곡1교 교대 수량_암거수량(2)_구조도_구조도(배수관터파기 및 개거)" xfId="325"/>
    <cellStyle name="_도곡1교 교대 수량_암거수량(2)_구조도_구조도(상주)" xfId="326"/>
    <cellStyle name="_도곡1교 교대 수량_암거수량(2)_구조도_구조도(상주)_구조도" xfId="327"/>
    <cellStyle name="_도곡1교 교대 수량_암거수량(2)_구조도_구조도." xfId="328"/>
    <cellStyle name="_도곡1교 교대 수량_암거수량(2)_구조도_구조도.." xfId="329"/>
    <cellStyle name="_도곡1교 교대 수량_암거수량(2)_구조도_구조도..." xfId="330"/>
    <cellStyle name="_도곡1교 교대 수량_암거수량(2)_구조도_구조도_1" xfId="331"/>
    <cellStyle name="_도곡1교 교대 수량_암거수량(2)_구조도_구조도_1_구조도" xfId="332"/>
    <cellStyle name="_도곡1교 교대 수량_암거수량(2)_구조도_구조도_a" xfId="339"/>
    <cellStyle name="_도곡1교 교대 수량_암거수량(2)_구조도_구조도_구조도" xfId="333"/>
    <cellStyle name="_도곡1교 교대 수량_암거수량(2)_구조도_구조도_구조도(상주)" xfId="334"/>
    <cellStyle name="_도곡1교 교대 수량_암거수량(2)_구조도_구조도_구조도(상주)_구조도" xfId="335"/>
    <cellStyle name="_도곡1교 교대 수량_암거수량(2)_구조도_구조도_구조도_구조도" xfId="336"/>
    <cellStyle name="_도곡1교 교대 수량_암거수량(2)_구조도_구조도_구조도0" xfId="337"/>
    <cellStyle name="_도곡1교 교대 수량_암거수량(2)_구조도_구조도_변경" xfId="338"/>
    <cellStyle name="_도곡1교 교대 수량_암거수량(2)_구조도_구조도0" xfId="340"/>
    <cellStyle name="_도곡1교 교대 수량_암거수량(2)_구조도_구조도0_1" xfId="341"/>
    <cellStyle name="_도곡1교 교대 수량_암거수량(2)_구조도_구조도0_구조도0" xfId="342"/>
    <cellStyle name="_도곡1교 교대 수량_암거수량(2)_구조도_구조도2" xfId="343"/>
    <cellStyle name="_도곡1교 교대 수량_암거수량(2)_구조도_구조도22" xfId="344"/>
    <cellStyle name="_도곡1교 교대 수량_암거수량(2)_구조도_구조도-흙막이~" xfId="345"/>
    <cellStyle name="_도곡1교 교대 수량_암거수량(2)_구조도_구조물도" xfId="346"/>
    <cellStyle name="_도곡1교 교대 수량_암거수량(2)_구조도_댐구조도" xfId="347"/>
    <cellStyle name="_도곡1교 교대 수량_암거수량(2)_구조도_바닥막이구조" xfId="348"/>
    <cellStyle name="_도곡1교 교대 수량_암거수량(2)_구조도_바닥막이구조도" xfId="349"/>
    <cellStyle name="_도곡1교 교대 수량_암거수량(2)_구조도_보막이구조도" xfId="350"/>
    <cellStyle name="_도곡1교 교대 수량_암거수량(2)_구조도0" xfId="351"/>
    <cellStyle name="_도곡1교 교대 수량_암거수량(2)_구조도0_1" xfId="352"/>
    <cellStyle name="_도곡1교 교대 수량_암거수량(2)_구조도0_구조도" xfId="353"/>
    <cellStyle name="_도곡1교 교대 수량_암거수량(2)_구조도0_구조도_구조도0" xfId="354"/>
    <cellStyle name="_도곡1교 교대 수량_암거수량(2)_구조도0_구조도0" xfId="355"/>
    <cellStyle name="_도곡1교 교대 수량_암거수량(2)_구조도0_바닥막이구조" xfId="356"/>
    <cellStyle name="_도곡1교 교대 수량_암거수량(2)_구조도0_바닥막이구조도" xfId="357"/>
    <cellStyle name="_도곡1교 교대 수량_암거수량(2)_내역서2" xfId="358"/>
    <cellStyle name="_도곡1교 교대 수량_암거수량(2)_바닥막이구조" xfId="359"/>
    <cellStyle name="_도곡1교 교대 수량_암거수량(2)_설계내역(원본)" xfId="360"/>
    <cellStyle name="_도곡1교 교대 수량_암거수량(2)_설계내역(원본)_설계내역(구미정)" xfId="361"/>
    <cellStyle name="_도곡1교 교대 수량_암거수량(2)_설계내역(원본)_설계내역(원본)" xfId="362"/>
    <cellStyle name="_도곡1교 교대 수량_암거수량_04 BOX집" xfId="363"/>
    <cellStyle name="_도곡1교 교대 수량_암거수량_04 BOX집_구조도" xfId="364"/>
    <cellStyle name="_도곡1교 교대 수량_암거수량_04 BOX집_구조도(상주)" xfId="365"/>
    <cellStyle name="_도곡1교 교대 수량_암거수량_04 BOX집_구조도(상주)_구조도" xfId="366"/>
    <cellStyle name="_도곡1교 교대 수량_암거수량_04 BOX집_구조도_1" xfId="367"/>
    <cellStyle name="_도곡1교 교대 수량_암거수량_04 BOX집_구조도_1_구조도" xfId="368"/>
    <cellStyle name="_도곡1교 교대 수량_암거수량_04 BOX집_구조도_계간수로" xfId="369"/>
    <cellStyle name="_도곡1교 교대 수량_암거수량_04 BOX집_구조도_구조도" xfId="370"/>
    <cellStyle name="_도곡1교 교대 수량_암거수량_04 BOX집_구조도_구조도(마대포함)" xfId="371"/>
    <cellStyle name="_도곡1교 교대 수량_암거수량_04 BOX집_구조도_구조도(배수관터파기 및 개거)" xfId="372"/>
    <cellStyle name="_도곡1교 교대 수량_암거수량_04 BOX집_구조도_구조도(상주)" xfId="373"/>
    <cellStyle name="_도곡1교 교대 수량_암거수량_04 BOX집_구조도_구조도(상주)_구조도" xfId="374"/>
    <cellStyle name="_도곡1교 교대 수량_암거수량_04 BOX집_구조도_구조도." xfId="375"/>
    <cellStyle name="_도곡1교 교대 수량_암거수량_04 BOX집_구조도_구조도.." xfId="376"/>
    <cellStyle name="_도곡1교 교대 수량_암거수량_04 BOX집_구조도_구조도..." xfId="377"/>
    <cellStyle name="_도곡1교 교대 수량_암거수량_04 BOX집_구조도_구조도_1" xfId="378"/>
    <cellStyle name="_도곡1교 교대 수량_암거수량_04 BOX집_구조도_구조도_1_구조도" xfId="379"/>
    <cellStyle name="_도곡1교 교대 수량_암거수량_04 BOX집_구조도_구조도_a" xfId="386"/>
    <cellStyle name="_도곡1교 교대 수량_암거수량_04 BOX집_구조도_구조도_구조도" xfId="380"/>
    <cellStyle name="_도곡1교 교대 수량_암거수량_04 BOX집_구조도_구조도_구조도(상주)" xfId="381"/>
    <cellStyle name="_도곡1교 교대 수량_암거수량_04 BOX집_구조도_구조도_구조도(상주)_구조도" xfId="382"/>
    <cellStyle name="_도곡1교 교대 수량_암거수량_04 BOX집_구조도_구조도_구조도_구조도" xfId="383"/>
    <cellStyle name="_도곡1교 교대 수량_암거수량_04 BOX집_구조도_구조도_구조도0" xfId="384"/>
    <cellStyle name="_도곡1교 교대 수량_암거수량_04 BOX집_구조도_구조도_변경" xfId="385"/>
    <cellStyle name="_도곡1교 교대 수량_암거수량_04 BOX집_구조도_구조도0" xfId="387"/>
    <cellStyle name="_도곡1교 교대 수량_암거수량_04 BOX집_구조도_구조도0_1" xfId="388"/>
    <cellStyle name="_도곡1교 교대 수량_암거수량_04 BOX집_구조도_구조도0_구조도0" xfId="389"/>
    <cellStyle name="_도곡1교 교대 수량_암거수량_04 BOX집_구조도_구조도2" xfId="390"/>
    <cellStyle name="_도곡1교 교대 수량_암거수량_04 BOX집_구조도_구조도22" xfId="391"/>
    <cellStyle name="_도곡1교 교대 수량_암거수량_04 BOX집_구조도_구조도-흙막이~" xfId="392"/>
    <cellStyle name="_도곡1교 교대 수량_암거수량_04 BOX집_구조도_구조물도" xfId="393"/>
    <cellStyle name="_도곡1교 교대 수량_암거수량_04 BOX집_구조도_댐구조도" xfId="394"/>
    <cellStyle name="_도곡1교 교대 수량_암거수량_04 BOX집_구조도_바닥막이구조" xfId="395"/>
    <cellStyle name="_도곡1교 교대 수량_암거수량_04 BOX집_구조도_바닥막이구조도" xfId="396"/>
    <cellStyle name="_도곡1교 교대 수량_암거수량_04 BOX집_구조도_보막이구조도" xfId="397"/>
    <cellStyle name="_도곡1교 교대 수량_암거수량_04 BOX집_구조도0" xfId="398"/>
    <cellStyle name="_도곡1교 교대 수량_암거수량_04 BOX집_구조도0_1" xfId="399"/>
    <cellStyle name="_도곡1교 교대 수량_암거수량_04 BOX집_구조도0_구조도" xfId="400"/>
    <cellStyle name="_도곡1교 교대 수량_암거수량_04 BOX집_구조도0_구조도_구조도0" xfId="401"/>
    <cellStyle name="_도곡1교 교대 수량_암거수량_04 BOX집_구조도0_구조도0" xfId="402"/>
    <cellStyle name="_도곡1교 교대 수량_암거수량_04 BOX집_구조도0_바닥막이구조" xfId="403"/>
    <cellStyle name="_도곡1교 교대 수량_암거수량_04 BOX집_구조도0_바닥막이구조도" xfId="404"/>
    <cellStyle name="_도곡1교 교대 수량_암거수량_04 BOX집_내역서2" xfId="405"/>
    <cellStyle name="_도곡1교 교대 수량_암거수량_04 BOX집_바닥막이구조" xfId="406"/>
    <cellStyle name="_도곡1교 교대 수량_암거수량_04 BOX집_설계내역(원본)" xfId="407"/>
    <cellStyle name="_도곡1교 교대 수량_암거수량_04 BOX집_설계내역(원본)_설계내역(구미정)" xfId="408"/>
    <cellStyle name="_도곡1교 교대 수량_암거수량_04 BOX집_설계내역(원본)_설계내역(원본)" xfId="409"/>
    <cellStyle name="_도곡1교 교대 수량_암거수량_구조도" xfId="410"/>
    <cellStyle name="_도곡1교 교대 수량_암거수량_구조도(상주)" xfId="411"/>
    <cellStyle name="_도곡1교 교대 수량_암거수량_구조도(상주)_구조도" xfId="412"/>
    <cellStyle name="_도곡1교 교대 수량_암거수량_구조도_1" xfId="413"/>
    <cellStyle name="_도곡1교 교대 수량_암거수량_구조도_1_구조도" xfId="414"/>
    <cellStyle name="_도곡1교 교대 수량_암거수량_구조도_계간수로" xfId="415"/>
    <cellStyle name="_도곡1교 교대 수량_암거수량_구조도_구조도" xfId="416"/>
    <cellStyle name="_도곡1교 교대 수량_암거수량_구조도_구조도(마대포함)" xfId="417"/>
    <cellStyle name="_도곡1교 교대 수량_암거수량_구조도_구조도(배수관터파기 및 개거)" xfId="418"/>
    <cellStyle name="_도곡1교 교대 수량_암거수량_구조도_구조도(상주)" xfId="419"/>
    <cellStyle name="_도곡1교 교대 수량_암거수량_구조도_구조도(상주)_구조도" xfId="420"/>
    <cellStyle name="_도곡1교 교대 수량_암거수량_구조도_구조도." xfId="421"/>
    <cellStyle name="_도곡1교 교대 수량_암거수량_구조도_구조도.." xfId="422"/>
    <cellStyle name="_도곡1교 교대 수량_암거수량_구조도_구조도..." xfId="423"/>
    <cellStyle name="_도곡1교 교대 수량_암거수량_구조도_구조도_1" xfId="424"/>
    <cellStyle name="_도곡1교 교대 수량_암거수량_구조도_구조도_1_구조도" xfId="425"/>
    <cellStyle name="_도곡1교 교대 수량_암거수량_구조도_구조도_a" xfId="432"/>
    <cellStyle name="_도곡1교 교대 수량_암거수량_구조도_구조도_구조도" xfId="426"/>
    <cellStyle name="_도곡1교 교대 수량_암거수량_구조도_구조도_구조도(상주)" xfId="427"/>
    <cellStyle name="_도곡1교 교대 수량_암거수량_구조도_구조도_구조도(상주)_구조도" xfId="428"/>
    <cellStyle name="_도곡1교 교대 수량_암거수량_구조도_구조도_구조도_구조도" xfId="429"/>
    <cellStyle name="_도곡1교 교대 수량_암거수량_구조도_구조도_구조도0" xfId="430"/>
    <cellStyle name="_도곡1교 교대 수량_암거수량_구조도_구조도_변경" xfId="431"/>
    <cellStyle name="_도곡1교 교대 수량_암거수량_구조도_구조도0" xfId="433"/>
    <cellStyle name="_도곡1교 교대 수량_암거수량_구조도_구조도0_1" xfId="434"/>
    <cellStyle name="_도곡1교 교대 수량_암거수량_구조도_구조도0_구조도0" xfId="435"/>
    <cellStyle name="_도곡1교 교대 수량_암거수량_구조도_구조도2" xfId="436"/>
    <cellStyle name="_도곡1교 교대 수량_암거수량_구조도_구조도22" xfId="437"/>
    <cellStyle name="_도곡1교 교대 수량_암거수량_구조도_구조도-흙막이~" xfId="438"/>
    <cellStyle name="_도곡1교 교대 수량_암거수량_구조도_구조물도" xfId="439"/>
    <cellStyle name="_도곡1교 교대 수량_암거수량_구조도_댐구조도" xfId="440"/>
    <cellStyle name="_도곡1교 교대 수량_암거수량_구조도_바닥막이구조" xfId="441"/>
    <cellStyle name="_도곡1교 교대 수량_암거수량_구조도_바닥막이구조도" xfId="442"/>
    <cellStyle name="_도곡1교 교대 수량_암거수량_구조도_보막이구조도" xfId="443"/>
    <cellStyle name="_도곡1교 교대 수량_암거수량_구조도0" xfId="444"/>
    <cellStyle name="_도곡1교 교대 수량_암거수량_구조도0_1" xfId="445"/>
    <cellStyle name="_도곡1교 교대 수량_암거수량_구조도0_구조도" xfId="446"/>
    <cellStyle name="_도곡1교 교대 수량_암거수량_구조도0_구조도_구조도0" xfId="447"/>
    <cellStyle name="_도곡1교 교대 수량_암거수량_구조도0_구조도0" xfId="448"/>
    <cellStyle name="_도곡1교 교대 수량_암거수량_구조도0_바닥막이구조" xfId="449"/>
    <cellStyle name="_도곡1교 교대 수량_암거수량_구조도0_바닥막이구조도" xfId="450"/>
    <cellStyle name="_도곡1교 교대 수량_암거수량_내역서2" xfId="451"/>
    <cellStyle name="_도곡1교 교대 수량_암거수량_바닥막이구조" xfId="452"/>
    <cellStyle name="_도곡1교 교대 수량_암거수량_설계내역(원본)" xfId="453"/>
    <cellStyle name="_도곡1교 교대 수량_암거수량_설계내역(원본)_설계내역(구미정)" xfId="454"/>
    <cellStyle name="_도곡1교 교대 수량_암거수량_설계내역(원본)_설계내역(원본)" xfId="455"/>
    <cellStyle name="_도곡1교 교대(시점) 수량" xfId="456"/>
    <cellStyle name="_도곡1교 교대(시점) 수량_구조도" xfId="457"/>
    <cellStyle name="_도곡1교 교대(시점) 수량_구조도(상주)" xfId="458"/>
    <cellStyle name="_도곡1교 교대(시점) 수량_구조도(상주)_구조도" xfId="459"/>
    <cellStyle name="_도곡1교 교대(시점) 수량_구조도_1" xfId="460"/>
    <cellStyle name="_도곡1교 교대(시점) 수량_구조도_1_구조도" xfId="461"/>
    <cellStyle name="_도곡1교 교대(시점) 수량_구조도_계간수로" xfId="462"/>
    <cellStyle name="_도곡1교 교대(시점) 수량_구조도_구조도" xfId="463"/>
    <cellStyle name="_도곡1교 교대(시점) 수량_구조도_구조도(마대포함)" xfId="464"/>
    <cellStyle name="_도곡1교 교대(시점) 수량_구조도_구조도(배수관터파기 및 개거)" xfId="465"/>
    <cellStyle name="_도곡1교 교대(시점) 수량_구조도_구조도(상주)" xfId="466"/>
    <cellStyle name="_도곡1교 교대(시점) 수량_구조도_구조도(상주)_구조도" xfId="467"/>
    <cellStyle name="_도곡1교 교대(시점) 수량_구조도_구조도." xfId="468"/>
    <cellStyle name="_도곡1교 교대(시점) 수량_구조도_구조도.." xfId="469"/>
    <cellStyle name="_도곡1교 교대(시점) 수량_구조도_구조도..." xfId="470"/>
    <cellStyle name="_도곡1교 교대(시점) 수량_구조도_구조도_1" xfId="471"/>
    <cellStyle name="_도곡1교 교대(시점) 수량_구조도_구조도_1_구조도" xfId="472"/>
    <cellStyle name="_도곡1교 교대(시점) 수량_구조도_구조도_a" xfId="479"/>
    <cellStyle name="_도곡1교 교대(시점) 수량_구조도_구조도_구조도" xfId="473"/>
    <cellStyle name="_도곡1교 교대(시점) 수량_구조도_구조도_구조도(상주)" xfId="474"/>
    <cellStyle name="_도곡1교 교대(시점) 수량_구조도_구조도_구조도(상주)_구조도" xfId="475"/>
    <cellStyle name="_도곡1교 교대(시점) 수량_구조도_구조도_구조도_구조도" xfId="476"/>
    <cellStyle name="_도곡1교 교대(시점) 수량_구조도_구조도_구조도0" xfId="477"/>
    <cellStyle name="_도곡1교 교대(시점) 수량_구조도_구조도_변경" xfId="478"/>
    <cellStyle name="_도곡1교 교대(시점) 수량_구조도_구조도0" xfId="480"/>
    <cellStyle name="_도곡1교 교대(시점) 수량_구조도_구조도0_1" xfId="481"/>
    <cellStyle name="_도곡1교 교대(시점) 수량_구조도_구조도0_구조도0" xfId="482"/>
    <cellStyle name="_도곡1교 교대(시점) 수량_구조도_구조도2" xfId="483"/>
    <cellStyle name="_도곡1교 교대(시점) 수량_구조도_구조도22" xfId="484"/>
    <cellStyle name="_도곡1교 교대(시점) 수량_구조도_구조도-흙막이~" xfId="485"/>
    <cellStyle name="_도곡1교 교대(시점) 수량_구조도_구조물도" xfId="486"/>
    <cellStyle name="_도곡1교 교대(시점) 수량_구조도_댐구조도" xfId="487"/>
    <cellStyle name="_도곡1교 교대(시점) 수량_구조도_바닥막이구조" xfId="488"/>
    <cellStyle name="_도곡1교 교대(시점) 수량_구조도_바닥막이구조도" xfId="489"/>
    <cellStyle name="_도곡1교 교대(시점) 수량_구조도_보막이구조도" xfId="490"/>
    <cellStyle name="_도곡1교 교대(시점) 수량_구조도0" xfId="491"/>
    <cellStyle name="_도곡1교 교대(시점) 수량_구조도0_1" xfId="492"/>
    <cellStyle name="_도곡1교 교대(시점) 수량_구조도0_구조도" xfId="493"/>
    <cellStyle name="_도곡1교 교대(시점) 수량_구조도0_구조도_구조도0" xfId="494"/>
    <cellStyle name="_도곡1교 교대(시점) 수량_구조도0_구조도0" xfId="495"/>
    <cellStyle name="_도곡1교 교대(시점) 수량_구조도0_바닥막이구조" xfId="496"/>
    <cellStyle name="_도곡1교 교대(시점) 수량_구조도0_바닥막이구조도" xfId="497"/>
    <cellStyle name="_도곡1교 교대(시점) 수량_내역서2" xfId="498"/>
    <cellStyle name="_도곡1교 교대(시점) 수량_바닥막이구조" xfId="499"/>
    <cellStyle name="_도곡1교 교대(시점) 수량_설계내역(원본)" xfId="500"/>
    <cellStyle name="_도곡1교 교대(시점) 수량_설계내역(원본)_설계내역(구미정)" xfId="501"/>
    <cellStyle name="_도곡1교 교대(시점) 수량_설계내역(원본)_설계내역(원본)" xfId="502"/>
    <cellStyle name="_도곡1교 교대(시점) 수량_신촌-유곡(암거)" xfId="503"/>
    <cellStyle name="_도곡1교 교대(시점) 수량_신촌-유곡(암거)_04 BOX집" xfId="504"/>
    <cellStyle name="_도곡1교 교대(시점) 수량_신촌-유곡(암거)_04 BOX집_구조도" xfId="505"/>
    <cellStyle name="_도곡1교 교대(시점) 수량_신촌-유곡(암거)_04 BOX집_구조도(상주)" xfId="506"/>
    <cellStyle name="_도곡1교 교대(시점) 수량_신촌-유곡(암거)_04 BOX집_구조도(상주)_구조도" xfId="507"/>
    <cellStyle name="_도곡1교 교대(시점) 수량_신촌-유곡(암거)_04 BOX집_구조도_1" xfId="508"/>
    <cellStyle name="_도곡1교 교대(시점) 수량_신촌-유곡(암거)_04 BOX집_구조도_1_구조도" xfId="509"/>
    <cellStyle name="_도곡1교 교대(시점) 수량_신촌-유곡(암거)_04 BOX집_구조도_계간수로" xfId="510"/>
    <cellStyle name="_도곡1교 교대(시점) 수량_신촌-유곡(암거)_04 BOX집_구조도_구조도" xfId="511"/>
    <cellStyle name="_도곡1교 교대(시점) 수량_신촌-유곡(암거)_04 BOX집_구조도_구조도(마대포함)" xfId="512"/>
    <cellStyle name="_도곡1교 교대(시점) 수량_신촌-유곡(암거)_04 BOX집_구조도_구조도(배수관터파기 및 개거)" xfId="513"/>
    <cellStyle name="_도곡1교 교대(시점) 수량_신촌-유곡(암거)_04 BOX집_구조도_구조도(상주)" xfId="514"/>
    <cellStyle name="_도곡1교 교대(시점) 수량_신촌-유곡(암거)_04 BOX집_구조도_구조도(상주)_구조도" xfId="515"/>
    <cellStyle name="_도곡1교 교대(시점) 수량_신촌-유곡(암거)_04 BOX집_구조도_구조도." xfId="516"/>
    <cellStyle name="_도곡1교 교대(시점) 수량_신촌-유곡(암거)_04 BOX집_구조도_구조도.." xfId="517"/>
    <cellStyle name="_도곡1교 교대(시점) 수량_신촌-유곡(암거)_04 BOX집_구조도_구조도..." xfId="518"/>
    <cellStyle name="_도곡1교 교대(시점) 수량_신촌-유곡(암거)_04 BOX집_구조도_구조도_1" xfId="519"/>
    <cellStyle name="_도곡1교 교대(시점) 수량_신촌-유곡(암거)_04 BOX집_구조도_구조도_1_구조도" xfId="520"/>
    <cellStyle name="_도곡1교 교대(시점) 수량_신촌-유곡(암거)_04 BOX집_구조도_구조도_a" xfId="527"/>
    <cellStyle name="_도곡1교 교대(시점) 수량_신촌-유곡(암거)_04 BOX집_구조도_구조도_구조도" xfId="521"/>
    <cellStyle name="_도곡1교 교대(시점) 수량_신촌-유곡(암거)_04 BOX집_구조도_구조도_구조도(상주)" xfId="522"/>
    <cellStyle name="_도곡1교 교대(시점) 수량_신촌-유곡(암거)_04 BOX집_구조도_구조도_구조도(상주)_구조도" xfId="523"/>
    <cellStyle name="_도곡1교 교대(시점) 수량_신촌-유곡(암거)_04 BOX집_구조도_구조도_구조도_구조도" xfId="524"/>
    <cellStyle name="_도곡1교 교대(시점) 수량_신촌-유곡(암거)_04 BOX집_구조도_구조도_구조도0" xfId="525"/>
    <cellStyle name="_도곡1교 교대(시점) 수량_신촌-유곡(암거)_04 BOX집_구조도_구조도_변경" xfId="526"/>
    <cellStyle name="_도곡1교 교대(시점) 수량_신촌-유곡(암거)_04 BOX집_구조도_구조도0" xfId="528"/>
    <cellStyle name="_도곡1교 교대(시점) 수량_신촌-유곡(암거)_04 BOX집_구조도_구조도0_1" xfId="529"/>
    <cellStyle name="_도곡1교 교대(시점) 수량_신촌-유곡(암거)_04 BOX집_구조도_구조도0_구조도0" xfId="530"/>
    <cellStyle name="_도곡1교 교대(시점) 수량_신촌-유곡(암거)_04 BOX집_구조도_구조도2" xfId="531"/>
    <cellStyle name="_도곡1교 교대(시점) 수량_신촌-유곡(암거)_04 BOX집_구조도_구조도22" xfId="532"/>
    <cellStyle name="_도곡1교 교대(시점) 수량_신촌-유곡(암거)_04 BOX집_구조도_구조도-흙막이~" xfId="533"/>
    <cellStyle name="_도곡1교 교대(시점) 수량_신촌-유곡(암거)_04 BOX집_구조도_구조물도" xfId="534"/>
    <cellStyle name="_도곡1교 교대(시점) 수량_신촌-유곡(암거)_04 BOX집_구조도_댐구조도" xfId="535"/>
    <cellStyle name="_도곡1교 교대(시점) 수량_신촌-유곡(암거)_04 BOX집_구조도_바닥막이구조" xfId="536"/>
    <cellStyle name="_도곡1교 교대(시점) 수량_신촌-유곡(암거)_04 BOX집_구조도_바닥막이구조도" xfId="537"/>
    <cellStyle name="_도곡1교 교대(시점) 수량_신촌-유곡(암거)_04 BOX집_구조도_보막이구조도" xfId="538"/>
    <cellStyle name="_도곡1교 교대(시점) 수량_신촌-유곡(암거)_04 BOX집_구조도0" xfId="539"/>
    <cellStyle name="_도곡1교 교대(시점) 수량_신촌-유곡(암거)_04 BOX집_구조도0_1" xfId="540"/>
    <cellStyle name="_도곡1교 교대(시점) 수량_신촌-유곡(암거)_04 BOX집_구조도0_구조도" xfId="541"/>
    <cellStyle name="_도곡1교 교대(시점) 수량_신촌-유곡(암거)_04 BOX집_구조도0_구조도_구조도0" xfId="542"/>
    <cellStyle name="_도곡1교 교대(시점) 수량_신촌-유곡(암거)_04 BOX집_구조도0_구조도0" xfId="543"/>
    <cellStyle name="_도곡1교 교대(시점) 수량_신촌-유곡(암거)_04 BOX집_구조도0_바닥막이구조" xfId="544"/>
    <cellStyle name="_도곡1교 교대(시점) 수량_신촌-유곡(암거)_04 BOX집_구조도0_바닥막이구조도" xfId="545"/>
    <cellStyle name="_도곡1교 교대(시점) 수량_신촌-유곡(암거)_04 BOX집_내역서2" xfId="546"/>
    <cellStyle name="_도곡1교 교대(시점) 수량_신촌-유곡(암거)_04 BOX집_바닥막이구조" xfId="547"/>
    <cellStyle name="_도곡1교 교대(시점) 수량_신촌-유곡(암거)_04 BOX집_설계내역(원본)" xfId="548"/>
    <cellStyle name="_도곡1교 교대(시점) 수량_신촌-유곡(암거)_04 BOX집_설계내역(원본)_설계내역(구미정)" xfId="549"/>
    <cellStyle name="_도곡1교 교대(시점) 수량_신촌-유곡(암거)_04 BOX집_설계내역(원본)_설계내역(원본)" xfId="550"/>
    <cellStyle name="_도곡1교 교대(시점) 수량_신촌-유곡(암거)_구조도" xfId="551"/>
    <cellStyle name="_도곡1교 교대(시점) 수량_신촌-유곡(암거)_구조도(상주)" xfId="552"/>
    <cellStyle name="_도곡1교 교대(시점) 수량_신촌-유곡(암거)_구조도(상주)_구조도" xfId="553"/>
    <cellStyle name="_도곡1교 교대(시점) 수량_신촌-유곡(암거)_구조도_1" xfId="554"/>
    <cellStyle name="_도곡1교 교대(시점) 수량_신촌-유곡(암거)_구조도_1_구조도" xfId="555"/>
    <cellStyle name="_도곡1교 교대(시점) 수량_신촌-유곡(암거)_구조도_계간수로" xfId="556"/>
    <cellStyle name="_도곡1교 교대(시점) 수량_신촌-유곡(암거)_구조도_구조도" xfId="557"/>
    <cellStyle name="_도곡1교 교대(시점) 수량_신촌-유곡(암거)_구조도_구조도(마대포함)" xfId="558"/>
    <cellStyle name="_도곡1교 교대(시점) 수량_신촌-유곡(암거)_구조도_구조도(배수관터파기 및 개거)" xfId="559"/>
    <cellStyle name="_도곡1교 교대(시점) 수량_신촌-유곡(암거)_구조도_구조도(상주)" xfId="560"/>
    <cellStyle name="_도곡1교 교대(시점) 수량_신촌-유곡(암거)_구조도_구조도(상주)_구조도" xfId="561"/>
    <cellStyle name="_도곡1교 교대(시점) 수량_신촌-유곡(암거)_구조도_구조도." xfId="562"/>
    <cellStyle name="_도곡1교 교대(시점) 수량_신촌-유곡(암거)_구조도_구조도.." xfId="563"/>
    <cellStyle name="_도곡1교 교대(시점) 수량_신촌-유곡(암거)_구조도_구조도..." xfId="564"/>
    <cellStyle name="_도곡1교 교대(시점) 수량_신촌-유곡(암거)_구조도_구조도_1" xfId="565"/>
    <cellStyle name="_도곡1교 교대(시점) 수량_신촌-유곡(암거)_구조도_구조도_1_구조도" xfId="566"/>
    <cellStyle name="_도곡1교 교대(시점) 수량_신촌-유곡(암거)_구조도_구조도_a" xfId="573"/>
    <cellStyle name="_도곡1교 교대(시점) 수량_신촌-유곡(암거)_구조도_구조도_구조도" xfId="567"/>
    <cellStyle name="_도곡1교 교대(시점) 수량_신촌-유곡(암거)_구조도_구조도_구조도(상주)" xfId="568"/>
    <cellStyle name="_도곡1교 교대(시점) 수량_신촌-유곡(암거)_구조도_구조도_구조도(상주)_구조도" xfId="569"/>
    <cellStyle name="_도곡1교 교대(시점) 수량_신촌-유곡(암거)_구조도_구조도_구조도_구조도" xfId="570"/>
    <cellStyle name="_도곡1교 교대(시점) 수량_신촌-유곡(암거)_구조도_구조도_구조도0" xfId="571"/>
    <cellStyle name="_도곡1교 교대(시점) 수량_신촌-유곡(암거)_구조도_구조도_변경" xfId="572"/>
    <cellStyle name="_도곡1교 교대(시점) 수량_신촌-유곡(암거)_구조도_구조도0" xfId="574"/>
    <cellStyle name="_도곡1교 교대(시점) 수량_신촌-유곡(암거)_구조도_구조도0_1" xfId="575"/>
    <cellStyle name="_도곡1교 교대(시점) 수량_신촌-유곡(암거)_구조도_구조도0_구조도0" xfId="576"/>
    <cellStyle name="_도곡1교 교대(시점) 수량_신촌-유곡(암거)_구조도_구조도2" xfId="577"/>
    <cellStyle name="_도곡1교 교대(시점) 수량_신촌-유곡(암거)_구조도_구조도22" xfId="578"/>
    <cellStyle name="_도곡1교 교대(시점) 수량_신촌-유곡(암거)_구조도_구조도-흙막이~" xfId="579"/>
    <cellStyle name="_도곡1교 교대(시점) 수량_신촌-유곡(암거)_구조도_구조물도" xfId="580"/>
    <cellStyle name="_도곡1교 교대(시점) 수량_신촌-유곡(암거)_구조도_댐구조도" xfId="581"/>
    <cellStyle name="_도곡1교 교대(시점) 수량_신촌-유곡(암거)_구조도_바닥막이구조" xfId="582"/>
    <cellStyle name="_도곡1교 교대(시점) 수량_신촌-유곡(암거)_구조도_바닥막이구조도" xfId="583"/>
    <cellStyle name="_도곡1교 교대(시점) 수량_신촌-유곡(암거)_구조도_보막이구조도" xfId="584"/>
    <cellStyle name="_도곡1교 교대(시점) 수량_신촌-유곡(암거)_구조도0" xfId="585"/>
    <cellStyle name="_도곡1교 교대(시점) 수량_신촌-유곡(암거)_구조도0_1" xfId="586"/>
    <cellStyle name="_도곡1교 교대(시점) 수량_신촌-유곡(암거)_구조도0_구조도" xfId="587"/>
    <cellStyle name="_도곡1교 교대(시점) 수량_신촌-유곡(암거)_구조도0_구조도_구조도0" xfId="588"/>
    <cellStyle name="_도곡1교 교대(시점) 수량_신촌-유곡(암거)_구조도0_구조도0" xfId="589"/>
    <cellStyle name="_도곡1교 교대(시점) 수량_신촌-유곡(암거)_구조도0_바닥막이구조" xfId="590"/>
    <cellStyle name="_도곡1교 교대(시점) 수량_신촌-유곡(암거)_구조도0_바닥막이구조도" xfId="591"/>
    <cellStyle name="_도곡1교 교대(시점) 수량_신촌-유곡(암거)_내역서2" xfId="592"/>
    <cellStyle name="_도곡1교 교대(시점) 수량_신촌-유곡(암거)_바닥막이구조" xfId="593"/>
    <cellStyle name="_도곡1교 교대(시점) 수량_신촌-유곡(암거)_설계내역(원본)" xfId="594"/>
    <cellStyle name="_도곡1교 교대(시점) 수량_신촌-유곡(암거)_설계내역(원본)_설계내역(구미정)" xfId="595"/>
    <cellStyle name="_도곡1교 교대(시점) 수량_신촌-유곡(암거)_설계내역(원본)_설계내역(원본)" xfId="596"/>
    <cellStyle name="_도곡1교 교대(시점) 수량_암거수량" xfId="597"/>
    <cellStyle name="_도곡1교 교대(시점) 수량_암거수량(2)" xfId="598"/>
    <cellStyle name="_도곡1교 교대(시점) 수량_암거수량(2)_04 BOX집" xfId="599"/>
    <cellStyle name="_도곡1교 교대(시점) 수량_암거수량(2)_04 BOX집_구조도" xfId="600"/>
    <cellStyle name="_도곡1교 교대(시점) 수량_암거수량(2)_04 BOX집_구조도(상주)" xfId="601"/>
    <cellStyle name="_도곡1교 교대(시점) 수량_암거수량(2)_04 BOX집_구조도(상주)_구조도" xfId="602"/>
    <cellStyle name="_도곡1교 교대(시점) 수량_암거수량(2)_04 BOX집_구조도_1" xfId="603"/>
    <cellStyle name="_도곡1교 교대(시점) 수량_암거수량(2)_04 BOX집_구조도_1_구조도" xfId="604"/>
    <cellStyle name="_도곡1교 교대(시점) 수량_암거수량(2)_04 BOX집_구조도_계간수로" xfId="605"/>
    <cellStyle name="_도곡1교 교대(시점) 수량_암거수량(2)_04 BOX집_구조도_구조도" xfId="606"/>
    <cellStyle name="_도곡1교 교대(시점) 수량_암거수량(2)_04 BOX집_구조도_구조도(마대포함)" xfId="607"/>
    <cellStyle name="_도곡1교 교대(시점) 수량_암거수량(2)_04 BOX집_구조도_구조도(배수관터파기 및 개거)" xfId="608"/>
    <cellStyle name="_도곡1교 교대(시점) 수량_암거수량(2)_04 BOX집_구조도_구조도(상주)" xfId="609"/>
    <cellStyle name="_도곡1교 교대(시점) 수량_암거수량(2)_04 BOX집_구조도_구조도(상주)_구조도" xfId="610"/>
    <cellStyle name="_도곡1교 교대(시점) 수량_암거수량(2)_04 BOX집_구조도_구조도." xfId="611"/>
    <cellStyle name="_도곡1교 교대(시점) 수량_암거수량(2)_04 BOX집_구조도_구조도.." xfId="612"/>
    <cellStyle name="_도곡1교 교대(시점) 수량_암거수량(2)_04 BOX집_구조도_구조도..." xfId="613"/>
    <cellStyle name="_도곡1교 교대(시점) 수량_암거수량(2)_04 BOX집_구조도_구조도_1" xfId="614"/>
    <cellStyle name="_도곡1교 교대(시점) 수량_암거수량(2)_04 BOX집_구조도_구조도_1_구조도" xfId="615"/>
    <cellStyle name="_도곡1교 교대(시점) 수량_암거수량(2)_04 BOX집_구조도_구조도_a" xfId="622"/>
    <cellStyle name="_도곡1교 교대(시점) 수량_암거수량(2)_04 BOX집_구조도_구조도_구조도" xfId="616"/>
    <cellStyle name="_도곡1교 교대(시점) 수량_암거수량(2)_04 BOX집_구조도_구조도_구조도(상주)" xfId="617"/>
    <cellStyle name="_도곡1교 교대(시점) 수량_암거수량(2)_04 BOX집_구조도_구조도_구조도(상주)_구조도" xfId="618"/>
    <cellStyle name="_도곡1교 교대(시점) 수량_암거수량(2)_04 BOX집_구조도_구조도_구조도_구조도" xfId="619"/>
    <cellStyle name="_도곡1교 교대(시점) 수량_암거수량(2)_04 BOX집_구조도_구조도_구조도0" xfId="620"/>
    <cellStyle name="_도곡1교 교대(시점) 수량_암거수량(2)_04 BOX집_구조도_구조도_변경" xfId="621"/>
    <cellStyle name="_도곡1교 교대(시점) 수량_암거수량(2)_04 BOX집_구조도_구조도0" xfId="623"/>
    <cellStyle name="_도곡1교 교대(시점) 수량_암거수량(2)_04 BOX집_구조도_구조도0_1" xfId="624"/>
    <cellStyle name="_도곡1교 교대(시점) 수량_암거수량(2)_04 BOX집_구조도_구조도0_구조도0" xfId="625"/>
    <cellStyle name="_도곡1교 교대(시점) 수량_암거수량(2)_04 BOX집_구조도_구조도2" xfId="626"/>
    <cellStyle name="_도곡1교 교대(시점) 수량_암거수량(2)_04 BOX집_구조도_구조도22" xfId="627"/>
    <cellStyle name="_도곡1교 교대(시점) 수량_암거수량(2)_04 BOX집_구조도_구조도-흙막이~" xfId="628"/>
    <cellStyle name="_도곡1교 교대(시점) 수량_암거수량(2)_04 BOX집_구조도_구조물도" xfId="629"/>
    <cellStyle name="_도곡1교 교대(시점) 수량_암거수량(2)_04 BOX집_구조도_댐구조도" xfId="630"/>
    <cellStyle name="_도곡1교 교대(시점) 수량_암거수량(2)_04 BOX집_구조도_바닥막이구조" xfId="631"/>
    <cellStyle name="_도곡1교 교대(시점) 수량_암거수량(2)_04 BOX집_구조도_바닥막이구조도" xfId="632"/>
    <cellStyle name="_도곡1교 교대(시점) 수량_암거수량(2)_04 BOX집_구조도_보막이구조도" xfId="633"/>
    <cellStyle name="_도곡1교 교대(시점) 수량_암거수량(2)_04 BOX집_구조도0" xfId="634"/>
    <cellStyle name="_도곡1교 교대(시점) 수량_암거수량(2)_04 BOX집_구조도0_1" xfId="635"/>
    <cellStyle name="_도곡1교 교대(시점) 수량_암거수량(2)_04 BOX집_구조도0_구조도" xfId="636"/>
    <cellStyle name="_도곡1교 교대(시점) 수량_암거수량(2)_04 BOX집_구조도0_구조도_구조도0" xfId="637"/>
    <cellStyle name="_도곡1교 교대(시점) 수량_암거수량(2)_04 BOX집_구조도0_구조도0" xfId="638"/>
    <cellStyle name="_도곡1교 교대(시점) 수량_암거수량(2)_04 BOX집_구조도0_바닥막이구조" xfId="639"/>
    <cellStyle name="_도곡1교 교대(시점) 수량_암거수량(2)_04 BOX집_구조도0_바닥막이구조도" xfId="640"/>
    <cellStyle name="_도곡1교 교대(시점) 수량_암거수량(2)_04 BOX집_내역서2" xfId="641"/>
    <cellStyle name="_도곡1교 교대(시점) 수량_암거수량(2)_04 BOX집_바닥막이구조" xfId="642"/>
    <cellStyle name="_도곡1교 교대(시점) 수량_암거수량(2)_04 BOX집_설계내역(원본)" xfId="643"/>
    <cellStyle name="_도곡1교 교대(시점) 수량_암거수량(2)_04 BOX집_설계내역(원본)_설계내역(구미정)" xfId="644"/>
    <cellStyle name="_도곡1교 교대(시점) 수량_암거수량(2)_04 BOX집_설계내역(원본)_설계내역(원본)" xfId="645"/>
    <cellStyle name="_도곡1교 교대(시점) 수량_암거수량(2)_구조도" xfId="646"/>
    <cellStyle name="_도곡1교 교대(시점) 수량_암거수량(2)_구조도(상주)" xfId="647"/>
    <cellStyle name="_도곡1교 교대(시점) 수량_암거수량(2)_구조도(상주)_구조도" xfId="648"/>
    <cellStyle name="_도곡1교 교대(시점) 수량_암거수량(2)_구조도_1" xfId="649"/>
    <cellStyle name="_도곡1교 교대(시점) 수량_암거수량(2)_구조도_1_구조도" xfId="650"/>
    <cellStyle name="_도곡1교 교대(시점) 수량_암거수량(2)_구조도_계간수로" xfId="651"/>
    <cellStyle name="_도곡1교 교대(시점) 수량_암거수량(2)_구조도_구조도" xfId="652"/>
    <cellStyle name="_도곡1교 교대(시점) 수량_암거수량(2)_구조도_구조도(마대포함)" xfId="653"/>
    <cellStyle name="_도곡1교 교대(시점) 수량_암거수량(2)_구조도_구조도(배수관터파기 및 개거)" xfId="654"/>
    <cellStyle name="_도곡1교 교대(시점) 수량_암거수량(2)_구조도_구조도(상주)" xfId="655"/>
    <cellStyle name="_도곡1교 교대(시점) 수량_암거수량(2)_구조도_구조도(상주)_구조도" xfId="656"/>
    <cellStyle name="_도곡1교 교대(시점) 수량_암거수량(2)_구조도_구조도." xfId="657"/>
    <cellStyle name="_도곡1교 교대(시점) 수량_암거수량(2)_구조도_구조도.." xfId="658"/>
    <cellStyle name="_도곡1교 교대(시점) 수량_암거수량(2)_구조도_구조도..." xfId="659"/>
    <cellStyle name="_도곡1교 교대(시점) 수량_암거수량(2)_구조도_구조도_1" xfId="660"/>
    <cellStyle name="_도곡1교 교대(시점) 수량_암거수량(2)_구조도_구조도_1_구조도" xfId="661"/>
    <cellStyle name="_도곡1교 교대(시점) 수량_암거수량(2)_구조도_구조도_a" xfId="668"/>
    <cellStyle name="_도곡1교 교대(시점) 수량_암거수량(2)_구조도_구조도_구조도" xfId="662"/>
    <cellStyle name="_도곡1교 교대(시점) 수량_암거수량(2)_구조도_구조도_구조도(상주)" xfId="663"/>
    <cellStyle name="_도곡1교 교대(시점) 수량_암거수량(2)_구조도_구조도_구조도(상주)_구조도" xfId="664"/>
    <cellStyle name="_도곡1교 교대(시점) 수량_암거수량(2)_구조도_구조도_구조도_구조도" xfId="665"/>
    <cellStyle name="_도곡1교 교대(시점) 수량_암거수량(2)_구조도_구조도_구조도0" xfId="666"/>
    <cellStyle name="_도곡1교 교대(시점) 수량_암거수량(2)_구조도_구조도_변경" xfId="667"/>
    <cellStyle name="_도곡1교 교대(시점) 수량_암거수량(2)_구조도_구조도0" xfId="669"/>
    <cellStyle name="_도곡1교 교대(시점) 수량_암거수량(2)_구조도_구조도0_1" xfId="670"/>
    <cellStyle name="_도곡1교 교대(시점) 수량_암거수량(2)_구조도_구조도0_구조도0" xfId="671"/>
    <cellStyle name="_도곡1교 교대(시점) 수량_암거수량(2)_구조도_구조도2" xfId="672"/>
    <cellStyle name="_도곡1교 교대(시점) 수량_암거수량(2)_구조도_구조도22" xfId="673"/>
    <cellStyle name="_도곡1교 교대(시점) 수량_암거수량(2)_구조도_구조도-흙막이~" xfId="674"/>
    <cellStyle name="_도곡1교 교대(시점) 수량_암거수량(2)_구조도_구조물도" xfId="675"/>
    <cellStyle name="_도곡1교 교대(시점) 수량_암거수량(2)_구조도_댐구조도" xfId="676"/>
    <cellStyle name="_도곡1교 교대(시점) 수량_암거수량(2)_구조도_바닥막이구조" xfId="677"/>
    <cellStyle name="_도곡1교 교대(시점) 수량_암거수량(2)_구조도_바닥막이구조도" xfId="678"/>
    <cellStyle name="_도곡1교 교대(시점) 수량_암거수량(2)_구조도_보막이구조도" xfId="679"/>
    <cellStyle name="_도곡1교 교대(시점) 수량_암거수량(2)_구조도0" xfId="680"/>
    <cellStyle name="_도곡1교 교대(시점) 수량_암거수량(2)_구조도0_1" xfId="681"/>
    <cellStyle name="_도곡1교 교대(시점) 수량_암거수량(2)_구조도0_구조도" xfId="682"/>
    <cellStyle name="_도곡1교 교대(시점) 수량_암거수량(2)_구조도0_구조도_구조도0" xfId="683"/>
    <cellStyle name="_도곡1교 교대(시점) 수량_암거수량(2)_구조도0_구조도0" xfId="684"/>
    <cellStyle name="_도곡1교 교대(시점) 수량_암거수량(2)_구조도0_바닥막이구조" xfId="685"/>
    <cellStyle name="_도곡1교 교대(시점) 수량_암거수량(2)_구조도0_바닥막이구조도" xfId="686"/>
    <cellStyle name="_도곡1교 교대(시점) 수량_암거수량(2)_내역서2" xfId="687"/>
    <cellStyle name="_도곡1교 교대(시점) 수량_암거수량(2)_바닥막이구조" xfId="688"/>
    <cellStyle name="_도곡1교 교대(시점) 수량_암거수량(2)_설계내역(원본)" xfId="689"/>
    <cellStyle name="_도곡1교 교대(시점) 수량_암거수량(2)_설계내역(원본)_설계내역(구미정)" xfId="690"/>
    <cellStyle name="_도곡1교 교대(시점) 수량_암거수량(2)_설계내역(원본)_설계내역(원본)" xfId="691"/>
    <cellStyle name="_도곡1교 교대(시점) 수량_암거수량_04 BOX집" xfId="692"/>
    <cellStyle name="_도곡1교 교대(시점) 수량_암거수량_04 BOX집_구조도" xfId="693"/>
    <cellStyle name="_도곡1교 교대(시점) 수량_암거수량_04 BOX집_구조도(상주)" xfId="694"/>
    <cellStyle name="_도곡1교 교대(시점) 수량_암거수량_04 BOX집_구조도(상주)_구조도" xfId="695"/>
    <cellStyle name="_도곡1교 교대(시점) 수량_암거수량_04 BOX집_구조도_1" xfId="696"/>
    <cellStyle name="_도곡1교 교대(시점) 수량_암거수량_04 BOX집_구조도_1_구조도" xfId="697"/>
    <cellStyle name="_도곡1교 교대(시점) 수량_암거수량_04 BOX집_구조도_계간수로" xfId="698"/>
    <cellStyle name="_도곡1교 교대(시점) 수량_암거수량_04 BOX집_구조도_구조도" xfId="699"/>
    <cellStyle name="_도곡1교 교대(시점) 수량_암거수량_04 BOX집_구조도_구조도(마대포함)" xfId="700"/>
    <cellStyle name="_도곡1교 교대(시점) 수량_암거수량_04 BOX집_구조도_구조도(배수관터파기 및 개거)" xfId="701"/>
    <cellStyle name="_도곡1교 교대(시점) 수량_암거수량_04 BOX집_구조도_구조도(상주)" xfId="702"/>
    <cellStyle name="_도곡1교 교대(시점) 수량_암거수량_04 BOX집_구조도_구조도(상주)_구조도" xfId="703"/>
    <cellStyle name="_도곡1교 교대(시점) 수량_암거수량_04 BOX집_구조도_구조도." xfId="704"/>
    <cellStyle name="_도곡1교 교대(시점) 수량_암거수량_04 BOX집_구조도_구조도.." xfId="705"/>
    <cellStyle name="_도곡1교 교대(시점) 수량_암거수량_04 BOX집_구조도_구조도..." xfId="706"/>
    <cellStyle name="_도곡1교 교대(시점) 수량_암거수량_04 BOX집_구조도_구조도_1" xfId="707"/>
    <cellStyle name="_도곡1교 교대(시점) 수량_암거수량_04 BOX집_구조도_구조도_1_구조도" xfId="708"/>
    <cellStyle name="_도곡1교 교대(시점) 수량_암거수량_04 BOX집_구조도_구조도_a" xfId="715"/>
    <cellStyle name="_도곡1교 교대(시점) 수량_암거수량_04 BOX집_구조도_구조도_구조도" xfId="709"/>
    <cellStyle name="_도곡1교 교대(시점) 수량_암거수량_04 BOX집_구조도_구조도_구조도(상주)" xfId="710"/>
    <cellStyle name="_도곡1교 교대(시점) 수량_암거수량_04 BOX집_구조도_구조도_구조도(상주)_구조도" xfId="711"/>
    <cellStyle name="_도곡1교 교대(시점) 수량_암거수량_04 BOX집_구조도_구조도_구조도_구조도" xfId="712"/>
    <cellStyle name="_도곡1교 교대(시점) 수량_암거수량_04 BOX집_구조도_구조도_구조도0" xfId="713"/>
    <cellStyle name="_도곡1교 교대(시점) 수량_암거수량_04 BOX집_구조도_구조도_변경" xfId="714"/>
    <cellStyle name="_도곡1교 교대(시점) 수량_암거수량_04 BOX집_구조도_구조도0" xfId="716"/>
    <cellStyle name="_도곡1교 교대(시점) 수량_암거수량_04 BOX집_구조도_구조도0_1" xfId="717"/>
    <cellStyle name="_도곡1교 교대(시점) 수량_암거수량_04 BOX집_구조도_구조도0_구조도0" xfId="718"/>
    <cellStyle name="_도곡1교 교대(시점) 수량_암거수량_04 BOX집_구조도_구조도2" xfId="719"/>
    <cellStyle name="_도곡1교 교대(시점) 수량_암거수량_04 BOX집_구조도_구조도22" xfId="720"/>
    <cellStyle name="_도곡1교 교대(시점) 수량_암거수량_04 BOX집_구조도_구조도-흙막이~" xfId="721"/>
    <cellStyle name="_도곡1교 교대(시점) 수량_암거수량_04 BOX집_구조도_구조물도" xfId="722"/>
    <cellStyle name="_도곡1교 교대(시점) 수량_암거수량_04 BOX집_구조도_댐구조도" xfId="723"/>
    <cellStyle name="_도곡1교 교대(시점) 수량_암거수량_04 BOX집_구조도_바닥막이구조" xfId="724"/>
    <cellStyle name="_도곡1교 교대(시점) 수량_암거수량_04 BOX집_구조도_바닥막이구조도" xfId="725"/>
    <cellStyle name="_도곡1교 교대(시점) 수량_암거수량_04 BOX집_구조도_보막이구조도" xfId="726"/>
    <cellStyle name="_도곡1교 교대(시점) 수량_암거수량_04 BOX집_구조도0" xfId="727"/>
    <cellStyle name="_도곡1교 교대(시점) 수량_암거수량_04 BOX집_구조도0_1" xfId="728"/>
    <cellStyle name="_도곡1교 교대(시점) 수량_암거수량_04 BOX집_구조도0_구조도" xfId="729"/>
    <cellStyle name="_도곡1교 교대(시점) 수량_암거수량_04 BOX집_구조도0_구조도_구조도0" xfId="730"/>
    <cellStyle name="_도곡1교 교대(시점) 수량_암거수량_04 BOX집_구조도0_구조도0" xfId="731"/>
    <cellStyle name="_도곡1교 교대(시점) 수량_암거수량_04 BOX집_구조도0_바닥막이구조" xfId="732"/>
    <cellStyle name="_도곡1교 교대(시점) 수량_암거수량_04 BOX집_구조도0_바닥막이구조도" xfId="733"/>
    <cellStyle name="_도곡1교 교대(시점) 수량_암거수량_04 BOX집_내역서2" xfId="734"/>
    <cellStyle name="_도곡1교 교대(시점) 수량_암거수량_04 BOX집_바닥막이구조" xfId="735"/>
    <cellStyle name="_도곡1교 교대(시점) 수량_암거수량_04 BOX집_설계내역(원본)" xfId="736"/>
    <cellStyle name="_도곡1교 교대(시점) 수량_암거수량_04 BOX집_설계내역(원본)_설계내역(구미정)" xfId="737"/>
    <cellStyle name="_도곡1교 교대(시점) 수량_암거수량_04 BOX집_설계내역(원본)_설계내역(원본)" xfId="738"/>
    <cellStyle name="_도곡1교 교대(시점) 수량_암거수량_구조도" xfId="739"/>
    <cellStyle name="_도곡1교 교대(시점) 수량_암거수량_구조도(상주)" xfId="740"/>
    <cellStyle name="_도곡1교 교대(시점) 수량_암거수량_구조도(상주)_구조도" xfId="741"/>
    <cellStyle name="_도곡1교 교대(시점) 수량_암거수량_구조도_1" xfId="742"/>
    <cellStyle name="_도곡1교 교대(시점) 수량_암거수량_구조도_1_구조도" xfId="743"/>
    <cellStyle name="_도곡1교 교대(시점) 수량_암거수량_구조도_계간수로" xfId="744"/>
    <cellStyle name="_도곡1교 교대(시점) 수량_암거수량_구조도_구조도" xfId="745"/>
    <cellStyle name="_도곡1교 교대(시점) 수량_암거수량_구조도_구조도(마대포함)" xfId="746"/>
    <cellStyle name="_도곡1교 교대(시점) 수량_암거수량_구조도_구조도(배수관터파기 및 개거)" xfId="747"/>
    <cellStyle name="_도곡1교 교대(시점) 수량_암거수량_구조도_구조도(상주)" xfId="748"/>
    <cellStyle name="_도곡1교 교대(시점) 수량_암거수량_구조도_구조도(상주)_구조도" xfId="749"/>
    <cellStyle name="_도곡1교 교대(시점) 수량_암거수량_구조도_구조도." xfId="750"/>
    <cellStyle name="_도곡1교 교대(시점) 수량_암거수량_구조도_구조도.." xfId="751"/>
    <cellStyle name="_도곡1교 교대(시점) 수량_암거수량_구조도_구조도..." xfId="752"/>
    <cellStyle name="_도곡1교 교대(시점) 수량_암거수량_구조도_구조도_1" xfId="753"/>
    <cellStyle name="_도곡1교 교대(시점) 수량_암거수량_구조도_구조도_1_구조도" xfId="754"/>
    <cellStyle name="_도곡1교 교대(시점) 수량_암거수량_구조도_구조도_a" xfId="761"/>
    <cellStyle name="_도곡1교 교대(시점) 수량_암거수량_구조도_구조도_구조도" xfId="755"/>
    <cellStyle name="_도곡1교 교대(시점) 수량_암거수량_구조도_구조도_구조도(상주)" xfId="756"/>
    <cellStyle name="_도곡1교 교대(시점) 수량_암거수량_구조도_구조도_구조도(상주)_구조도" xfId="757"/>
    <cellStyle name="_도곡1교 교대(시점) 수량_암거수량_구조도_구조도_구조도_구조도" xfId="758"/>
    <cellStyle name="_도곡1교 교대(시점) 수량_암거수량_구조도_구조도_구조도0" xfId="759"/>
    <cellStyle name="_도곡1교 교대(시점) 수량_암거수량_구조도_구조도_변경" xfId="760"/>
    <cellStyle name="_도곡1교 교대(시점) 수량_암거수량_구조도_구조도0" xfId="762"/>
    <cellStyle name="_도곡1교 교대(시점) 수량_암거수량_구조도_구조도0_1" xfId="763"/>
    <cellStyle name="_도곡1교 교대(시점) 수량_암거수량_구조도_구조도0_구조도0" xfId="764"/>
    <cellStyle name="_도곡1교 교대(시점) 수량_암거수량_구조도_구조도2" xfId="765"/>
    <cellStyle name="_도곡1교 교대(시점) 수량_암거수량_구조도_구조도22" xfId="766"/>
    <cellStyle name="_도곡1교 교대(시점) 수량_암거수량_구조도_구조도-흙막이~" xfId="767"/>
    <cellStyle name="_도곡1교 교대(시점) 수량_암거수량_구조도_구조물도" xfId="768"/>
    <cellStyle name="_도곡1교 교대(시점) 수량_암거수량_구조도_댐구조도" xfId="769"/>
    <cellStyle name="_도곡1교 교대(시점) 수량_암거수량_구조도_바닥막이구조" xfId="770"/>
    <cellStyle name="_도곡1교 교대(시점) 수량_암거수량_구조도_바닥막이구조도" xfId="771"/>
    <cellStyle name="_도곡1교 교대(시점) 수량_암거수량_구조도_보막이구조도" xfId="772"/>
    <cellStyle name="_도곡1교 교대(시점) 수량_암거수량_구조도0" xfId="773"/>
    <cellStyle name="_도곡1교 교대(시점) 수량_암거수량_구조도0_1" xfId="774"/>
    <cellStyle name="_도곡1교 교대(시점) 수량_암거수량_구조도0_구조도" xfId="775"/>
    <cellStyle name="_도곡1교 교대(시점) 수량_암거수량_구조도0_구조도_구조도0" xfId="776"/>
    <cellStyle name="_도곡1교 교대(시점) 수량_암거수량_구조도0_구조도0" xfId="777"/>
    <cellStyle name="_도곡1교 교대(시점) 수량_암거수량_구조도0_바닥막이구조" xfId="778"/>
    <cellStyle name="_도곡1교 교대(시점) 수량_암거수량_구조도0_바닥막이구조도" xfId="779"/>
    <cellStyle name="_도곡1교 교대(시점) 수량_암거수량_내역서2" xfId="780"/>
    <cellStyle name="_도곡1교 교대(시점) 수량_암거수량_바닥막이구조" xfId="781"/>
    <cellStyle name="_도곡1교 교대(시점) 수량_암거수량_설계내역(원본)" xfId="782"/>
    <cellStyle name="_도곡1교 교대(시점) 수량_암거수량_설계내역(원본)_설계내역(구미정)" xfId="783"/>
    <cellStyle name="_도곡1교 교대(시점) 수량_암거수량_설계내역(원본)_설계내역(원본)" xfId="784"/>
    <cellStyle name="_도곡1교 하부공 수량" xfId="785"/>
    <cellStyle name="_도곡1교 하부공 수량_구조도" xfId="786"/>
    <cellStyle name="_도곡1교 하부공 수량_구조도(상주)" xfId="787"/>
    <cellStyle name="_도곡1교 하부공 수량_구조도(상주)_구조도" xfId="788"/>
    <cellStyle name="_도곡1교 하부공 수량_구조도_1" xfId="789"/>
    <cellStyle name="_도곡1교 하부공 수량_구조도_1_구조도" xfId="790"/>
    <cellStyle name="_도곡1교 하부공 수량_구조도_계간수로" xfId="791"/>
    <cellStyle name="_도곡1교 하부공 수량_구조도_구조도" xfId="792"/>
    <cellStyle name="_도곡1교 하부공 수량_구조도_구조도(마대포함)" xfId="793"/>
    <cellStyle name="_도곡1교 하부공 수량_구조도_구조도(배수관터파기 및 개거)" xfId="794"/>
    <cellStyle name="_도곡1교 하부공 수량_구조도_구조도(상주)" xfId="795"/>
    <cellStyle name="_도곡1교 하부공 수량_구조도_구조도(상주)_구조도" xfId="796"/>
    <cellStyle name="_도곡1교 하부공 수량_구조도_구조도." xfId="797"/>
    <cellStyle name="_도곡1교 하부공 수량_구조도_구조도.." xfId="798"/>
    <cellStyle name="_도곡1교 하부공 수량_구조도_구조도..." xfId="799"/>
    <cellStyle name="_도곡1교 하부공 수량_구조도_구조도_1" xfId="800"/>
    <cellStyle name="_도곡1교 하부공 수량_구조도_구조도_1_구조도" xfId="801"/>
    <cellStyle name="_도곡1교 하부공 수량_구조도_구조도_a" xfId="808"/>
    <cellStyle name="_도곡1교 하부공 수량_구조도_구조도_구조도" xfId="802"/>
    <cellStyle name="_도곡1교 하부공 수량_구조도_구조도_구조도(상주)" xfId="803"/>
    <cellStyle name="_도곡1교 하부공 수량_구조도_구조도_구조도(상주)_구조도" xfId="804"/>
    <cellStyle name="_도곡1교 하부공 수량_구조도_구조도_구조도_구조도" xfId="805"/>
    <cellStyle name="_도곡1교 하부공 수량_구조도_구조도_구조도0" xfId="806"/>
    <cellStyle name="_도곡1교 하부공 수량_구조도_구조도_변경" xfId="807"/>
    <cellStyle name="_도곡1교 하부공 수량_구조도_구조도0" xfId="809"/>
    <cellStyle name="_도곡1교 하부공 수량_구조도_구조도0_1" xfId="810"/>
    <cellStyle name="_도곡1교 하부공 수량_구조도_구조도0_구조도0" xfId="811"/>
    <cellStyle name="_도곡1교 하부공 수량_구조도_구조도2" xfId="812"/>
    <cellStyle name="_도곡1교 하부공 수량_구조도_구조도22" xfId="813"/>
    <cellStyle name="_도곡1교 하부공 수량_구조도_구조도-흙막이~" xfId="814"/>
    <cellStyle name="_도곡1교 하부공 수량_구조도_구조물도" xfId="815"/>
    <cellStyle name="_도곡1교 하부공 수량_구조도_댐구조도" xfId="816"/>
    <cellStyle name="_도곡1교 하부공 수량_구조도_바닥막이구조" xfId="817"/>
    <cellStyle name="_도곡1교 하부공 수량_구조도_바닥막이구조도" xfId="818"/>
    <cellStyle name="_도곡1교 하부공 수량_구조도_보막이구조도" xfId="819"/>
    <cellStyle name="_도곡1교 하부공 수량_구조도0" xfId="820"/>
    <cellStyle name="_도곡1교 하부공 수량_구조도0_1" xfId="821"/>
    <cellStyle name="_도곡1교 하부공 수량_구조도0_구조도" xfId="822"/>
    <cellStyle name="_도곡1교 하부공 수량_구조도0_구조도_구조도0" xfId="823"/>
    <cellStyle name="_도곡1교 하부공 수량_구조도0_구조도0" xfId="824"/>
    <cellStyle name="_도곡1교 하부공 수량_구조도0_바닥막이구조" xfId="825"/>
    <cellStyle name="_도곡1교 하부공 수량_구조도0_바닥막이구조도" xfId="826"/>
    <cellStyle name="_도곡1교 하부공 수량_내역서2" xfId="827"/>
    <cellStyle name="_도곡1교 하부공 수량_바닥막이구조" xfId="828"/>
    <cellStyle name="_도곡1교 하부공 수량_설계내역(원본)" xfId="829"/>
    <cellStyle name="_도곡1교 하부공 수량_설계내역(원본)_설계내역(구미정)" xfId="830"/>
    <cellStyle name="_도곡1교 하부공 수량_설계내역(원본)_설계내역(원본)" xfId="831"/>
    <cellStyle name="_도곡1교 하부공 수량_신촌-유곡(암거)" xfId="832"/>
    <cellStyle name="_도곡1교 하부공 수량_신촌-유곡(암거)_04 BOX집" xfId="833"/>
    <cellStyle name="_도곡1교 하부공 수량_신촌-유곡(암거)_04 BOX집_구조도" xfId="834"/>
    <cellStyle name="_도곡1교 하부공 수량_신촌-유곡(암거)_04 BOX집_구조도(상주)" xfId="835"/>
    <cellStyle name="_도곡1교 하부공 수량_신촌-유곡(암거)_04 BOX집_구조도(상주)_구조도" xfId="836"/>
    <cellStyle name="_도곡1교 하부공 수량_신촌-유곡(암거)_04 BOX집_구조도_1" xfId="837"/>
    <cellStyle name="_도곡1교 하부공 수량_신촌-유곡(암거)_04 BOX집_구조도_1_구조도" xfId="838"/>
    <cellStyle name="_도곡1교 하부공 수량_신촌-유곡(암거)_04 BOX집_구조도_계간수로" xfId="839"/>
    <cellStyle name="_도곡1교 하부공 수량_신촌-유곡(암거)_04 BOX집_구조도_구조도" xfId="840"/>
    <cellStyle name="_도곡1교 하부공 수량_신촌-유곡(암거)_04 BOX집_구조도_구조도(마대포함)" xfId="841"/>
    <cellStyle name="_도곡1교 하부공 수량_신촌-유곡(암거)_04 BOX집_구조도_구조도(배수관터파기 및 개거)" xfId="842"/>
    <cellStyle name="_도곡1교 하부공 수량_신촌-유곡(암거)_04 BOX집_구조도_구조도(상주)" xfId="843"/>
    <cellStyle name="_도곡1교 하부공 수량_신촌-유곡(암거)_04 BOX집_구조도_구조도(상주)_구조도" xfId="844"/>
    <cellStyle name="_도곡1교 하부공 수량_신촌-유곡(암거)_04 BOX집_구조도_구조도." xfId="845"/>
    <cellStyle name="_도곡1교 하부공 수량_신촌-유곡(암거)_04 BOX집_구조도_구조도.." xfId="846"/>
    <cellStyle name="_도곡1교 하부공 수량_신촌-유곡(암거)_04 BOX집_구조도_구조도..." xfId="847"/>
    <cellStyle name="_도곡1교 하부공 수량_신촌-유곡(암거)_04 BOX집_구조도_구조도_1" xfId="848"/>
    <cellStyle name="_도곡1교 하부공 수량_신촌-유곡(암거)_04 BOX집_구조도_구조도_1_구조도" xfId="849"/>
    <cellStyle name="_도곡1교 하부공 수량_신촌-유곡(암거)_04 BOX집_구조도_구조도_a" xfId="856"/>
    <cellStyle name="_도곡1교 하부공 수량_신촌-유곡(암거)_04 BOX집_구조도_구조도_구조도" xfId="850"/>
    <cellStyle name="_도곡1교 하부공 수량_신촌-유곡(암거)_04 BOX집_구조도_구조도_구조도(상주)" xfId="851"/>
    <cellStyle name="_도곡1교 하부공 수량_신촌-유곡(암거)_04 BOX집_구조도_구조도_구조도(상주)_구조도" xfId="852"/>
    <cellStyle name="_도곡1교 하부공 수량_신촌-유곡(암거)_04 BOX집_구조도_구조도_구조도_구조도" xfId="853"/>
    <cellStyle name="_도곡1교 하부공 수량_신촌-유곡(암거)_04 BOX집_구조도_구조도_구조도0" xfId="854"/>
    <cellStyle name="_도곡1교 하부공 수량_신촌-유곡(암거)_04 BOX집_구조도_구조도_변경" xfId="855"/>
    <cellStyle name="_도곡1교 하부공 수량_신촌-유곡(암거)_04 BOX집_구조도_구조도0" xfId="857"/>
    <cellStyle name="_도곡1교 하부공 수량_신촌-유곡(암거)_04 BOX집_구조도_구조도0_1" xfId="858"/>
    <cellStyle name="_도곡1교 하부공 수량_신촌-유곡(암거)_04 BOX집_구조도_구조도0_구조도0" xfId="859"/>
    <cellStyle name="_도곡1교 하부공 수량_신촌-유곡(암거)_04 BOX집_구조도_구조도2" xfId="860"/>
    <cellStyle name="_도곡1교 하부공 수량_신촌-유곡(암거)_04 BOX집_구조도_구조도22" xfId="861"/>
    <cellStyle name="_도곡1교 하부공 수량_신촌-유곡(암거)_04 BOX집_구조도_구조도-흙막이~" xfId="862"/>
    <cellStyle name="_도곡1교 하부공 수량_신촌-유곡(암거)_04 BOX집_구조도_구조물도" xfId="863"/>
    <cellStyle name="_도곡1교 하부공 수량_신촌-유곡(암거)_04 BOX집_구조도_댐구조도" xfId="864"/>
    <cellStyle name="_도곡1교 하부공 수량_신촌-유곡(암거)_04 BOX집_구조도_바닥막이구조" xfId="865"/>
    <cellStyle name="_도곡1교 하부공 수량_신촌-유곡(암거)_04 BOX집_구조도_바닥막이구조도" xfId="866"/>
    <cellStyle name="_도곡1교 하부공 수량_신촌-유곡(암거)_04 BOX집_구조도_보막이구조도" xfId="867"/>
    <cellStyle name="_도곡1교 하부공 수량_신촌-유곡(암거)_04 BOX집_구조도0" xfId="868"/>
    <cellStyle name="_도곡1교 하부공 수량_신촌-유곡(암거)_04 BOX집_구조도0_1" xfId="869"/>
    <cellStyle name="_도곡1교 하부공 수량_신촌-유곡(암거)_04 BOX집_구조도0_구조도" xfId="870"/>
    <cellStyle name="_도곡1교 하부공 수량_신촌-유곡(암거)_04 BOX집_구조도0_구조도_구조도0" xfId="871"/>
    <cellStyle name="_도곡1교 하부공 수량_신촌-유곡(암거)_04 BOX집_구조도0_구조도0" xfId="872"/>
    <cellStyle name="_도곡1교 하부공 수량_신촌-유곡(암거)_04 BOX집_구조도0_바닥막이구조" xfId="873"/>
    <cellStyle name="_도곡1교 하부공 수량_신촌-유곡(암거)_04 BOX집_구조도0_바닥막이구조도" xfId="874"/>
    <cellStyle name="_도곡1교 하부공 수량_신촌-유곡(암거)_04 BOX집_내역서2" xfId="875"/>
    <cellStyle name="_도곡1교 하부공 수량_신촌-유곡(암거)_04 BOX집_바닥막이구조" xfId="876"/>
    <cellStyle name="_도곡1교 하부공 수량_신촌-유곡(암거)_04 BOX집_설계내역(원본)" xfId="877"/>
    <cellStyle name="_도곡1교 하부공 수량_신촌-유곡(암거)_04 BOX집_설계내역(원본)_설계내역(구미정)" xfId="878"/>
    <cellStyle name="_도곡1교 하부공 수량_신촌-유곡(암거)_04 BOX집_설계내역(원본)_설계내역(원본)" xfId="879"/>
    <cellStyle name="_도곡1교 하부공 수량_신촌-유곡(암거)_구조도" xfId="880"/>
    <cellStyle name="_도곡1교 하부공 수량_신촌-유곡(암거)_구조도(상주)" xfId="881"/>
    <cellStyle name="_도곡1교 하부공 수량_신촌-유곡(암거)_구조도(상주)_구조도" xfId="882"/>
    <cellStyle name="_도곡1교 하부공 수량_신촌-유곡(암거)_구조도_1" xfId="883"/>
    <cellStyle name="_도곡1교 하부공 수량_신촌-유곡(암거)_구조도_1_구조도" xfId="884"/>
    <cellStyle name="_도곡1교 하부공 수량_신촌-유곡(암거)_구조도_계간수로" xfId="885"/>
    <cellStyle name="_도곡1교 하부공 수량_신촌-유곡(암거)_구조도_구조도" xfId="886"/>
    <cellStyle name="_도곡1교 하부공 수량_신촌-유곡(암거)_구조도_구조도(마대포함)" xfId="887"/>
    <cellStyle name="_도곡1교 하부공 수량_신촌-유곡(암거)_구조도_구조도(배수관터파기 및 개거)" xfId="888"/>
    <cellStyle name="_도곡1교 하부공 수량_신촌-유곡(암거)_구조도_구조도(상주)" xfId="889"/>
    <cellStyle name="_도곡1교 하부공 수량_신촌-유곡(암거)_구조도_구조도(상주)_구조도" xfId="890"/>
    <cellStyle name="_도곡1교 하부공 수량_신촌-유곡(암거)_구조도_구조도." xfId="891"/>
    <cellStyle name="_도곡1교 하부공 수량_신촌-유곡(암거)_구조도_구조도.." xfId="892"/>
    <cellStyle name="_도곡1교 하부공 수량_신촌-유곡(암거)_구조도_구조도..." xfId="893"/>
    <cellStyle name="_도곡1교 하부공 수량_신촌-유곡(암거)_구조도_구조도_1" xfId="894"/>
    <cellStyle name="_도곡1교 하부공 수량_신촌-유곡(암거)_구조도_구조도_1_구조도" xfId="895"/>
    <cellStyle name="_도곡1교 하부공 수량_신촌-유곡(암거)_구조도_구조도_a" xfId="902"/>
    <cellStyle name="_도곡1교 하부공 수량_신촌-유곡(암거)_구조도_구조도_구조도" xfId="896"/>
    <cellStyle name="_도곡1교 하부공 수량_신촌-유곡(암거)_구조도_구조도_구조도(상주)" xfId="897"/>
    <cellStyle name="_도곡1교 하부공 수량_신촌-유곡(암거)_구조도_구조도_구조도(상주)_구조도" xfId="898"/>
    <cellStyle name="_도곡1교 하부공 수량_신촌-유곡(암거)_구조도_구조도_구조도_구조도" xfId="899"/>
    <cellStyle name="_도곡1교 하부공 수량_신촌-유곡(암거)_구조도_구조도_구조도0" xfId="900"/>
    <cellStyle name="_도곡1교 하부공 수량_신촌-유곡(암거)_구조도_구조도_변경" xfId="901"/>
    <cellStyle name="_도곡1교 하부공 수량_신촌-유곡(암거)_구조도_구조도0" xfId="903"/>
    <cellStyle name="_도곡1교 하부공 수량_신촌-유곡(암거)_구조도_구조도0_1" xfId="904"/>
    <cellStyle name="_도곡1교 하부공 수량_신촌-유곡(암거)_구조도_구조도0_구조도0" xfId="905"/>
    <cellStyle name="_도곡1교 하부공 수량_신촌-유곡(암거)_구조도_구조도2" xfId="906"/>
    <cellStyle name="_도곡1교 하부공 수량_신촌-유곡(암거)_구조도_구조도22" xfId="907"/>
    <cellStyle name="_도곡1교 하부공 수량_신촌-유곡(암거)_구조도_구조도-흙막이~" xfId="908"/>
    <cellStyle name="_도곡1교 하부공 수량_신촌-유곡(암거)_구조도_구조물도" xfId="909"/>
    <cellStyle name="_도곡1교 하부공 수량_신촌-유곡(암거)_구조도_댐구조도" xfId="910"/>
    <cellStyle name="_도곡1교 하부공 수량_신촌-유곡(암거)_구조도_바닥막이구조" xfId="911"/>
    <cellStyle name="_도곡1교 하부공 수량_신촌-유곡(암거)_구조도_바닥막이구조도" xfId="912"/>
    <cellStyle name="_도곡1교 하부공 수량_신촌-유곡(암거)_구조도_보막이구조도" xfId="913"/>
    <cellStyle name="_도곡1교 하부공 수량_신촌-유곡(암거)_구조도0" xfId="914"/>
    <cellStyle name="_도곡1교 하부공 수량_신촌-유곡(암거)_구조도0_1" xfId="915"/>
    <cellStyle name="_도곡1교 하부공 수량_신촌-유곡(암거)_구조도0_구조도" xfId="916"/>
    <cellStyle name="_도곡1교 하부공 수량_신촌-유곡(암거)_구조도0_구조도_구조도0" xfId="917"/>
    <cellStyle name="_도곡1교 하부공 수량_신촌-유곡(암거)_구조도0_구조도0" xfId="918"/>
    <cellStyle name="_도곡1교 하부공 수량_신촌-유곡(암거)_구조도0_바닥막이구조" xfId="919"/>
    <cellStyle name="_도곡1교 하부공 수량_신촌-유곡(암거)_구조도0_바닥막이구조도" xfId="920"/>
    <cellStyle name="_도곡1교 하부공 수량_신촌-유곡(암거)_내역서2" xfId="921"/>
    <cellStyle name="_도곡1교 하부공 수량_신촌-유곡(암거)_바닥막이구조" xfId="922"/>
    <cellStyle name="_도곡1교 하부공 수량_신촌-유곡(암거)_설계내역(원본)" xfId="923"/>
    <cellStyle name="_도곡1교 하부공 수량_신촌-유곡(암거)_설계내역(원본)_설계내역(구미정)" xfId="924"/>
    <cellStyle name="_도곡1교 하부공 수량_신촌-유곡(암거)_설계내역(원본)_설계내역(원본)" xfId="925"/>
    <cellStyle name="_도곡1교 하부공 수량_암거수량" xfId="926"/>
    <cellStyle name="_도곡1교 하부공 수량_암거수량(2)" xfId="927"/>
    <cellStyle name="_도곡1교 하부공 수량_암거수량(2)_04 BOX집" xfId="928"/>
    <cellStyle name="_도곡1교 하부공 수량_암거수량(2)_04 BOX집_구조도" xfId="929"/>
    <cellStyle name="_도곡1교 하부공 수량_암거수량(2)_04 BOX집_구조도(상주)" xfId="930"/>
    <cellStyle name="_도곡1교 하부공 수량_암거수량(2)_04 BOX집_구조도(상주)_구조도" xfId="931"/>
    <cellStyle name="_도곡1교 하부공 수량_암거수량(2)_04 BOX집_구조도_1" xfId="932"/>
    <cellStyle name="_도곡1교 하부공 수량_암거수량(2)_04 BOX집_구조도_1_구조도" xfId="933"/>
    <cellStyle name="_도곡1교 하부공 수량_암거수량(2)_04 BOX집_구조도_계간수로" xfId="934"/>
    <cellStyle name="_도곡1교 하부공 수량_암거수량(2)_04 BOX집_구조도_구조도" xfId="935"/>
    <cellStyle name="_도곡1교 하부공 수량_암거수량(2)_04 BOX집_구조도_구조도(마대포함)" xfId="936"/>
    <cellStyle name="_도곡1교 하부공 수량_암거수량(2)_04 BOX집_구조도_구조도(배수관터파기 및 개거)" xfId="937"/>
    <cellStyle name="_도곡1교 하부공 수량_암거수량(2)_04 BOX집_구조도_구조도(상주)" xfId="938"/>
    <cellStyle name="_도곡1교 하부공 수량_암거수량(2)_04 BOX집_구조도_구조도(상주)_구조도" xfId="939"/>
    <cellStyle name="_도곡1교 하부공 수량_암거수량(2)_04 BOX집_구조도_구조도." xfId="940"/>
    <cellStyle name="_도곡1교 하부공 수량_암거수량(2)_04 BOX집_구조도_구조도.." xfId="941"/>
    <cellStyle name="_도곡1교 하부공 수량_암거수량(2)_04 BOX집_구조도_구조도..." xfId="942"/>
    <cellStyle name="_도곡1교 하부공 수량_암거수량(2)_04 BOX집_구조도_구조도_1" xfId="943"/>
    <cellStyle name="_도곡1교 하부공 수량_암거수량(2)_04 BOX집_구조도_구조도_1_구조도" xfId="944"/>
    <cellStyle name="_도곡1교 하부공 수량_암거수량(2)_04 BOX집_구조도_구조도_a" xfId="951"/>
    <cellStyle name="_도곡1교 하부공 수량_암거수량(2)_04 BOX집_구조도_구조도_구조도" xfId="945"/>
    <cellStyle name="_도곡1교 하부공 수량_암거수량(2)_04 BOX집_구조도_구조도_구조도(상주)" xfId="946"/>
    <cellStyle name="_도곡1교 하부공 수량_암거수량(2)_04 BOX집_구조도_구조도_구조도(상주)_구조도" xfId="947"/>
    <cellStyle name="_도곡1교 하부공 수량_암거수량(2)_04 BOX집_구조도_구조도_구조도_구조도" xfId="948"/>
    <cellStyle name="_도곡1교 하부공 수량_암거수량(2)_04 BOX집_구조도_구조도_구조도0" xfId="949"/>
    <cellStyle name="_도곡1교 하부공 수량_암거수량(2)_04 BOX집_구조도_구조도_변경" xfId="950"/>
    <cellStyle name="_도곡1교 하부공 수량_암거수량(2)_04 BOX집_구조도_구조도0" xfId="952"/>
    <cellStyle name="_도곡1교 하부공 수량_암거수량(2)_04 BOX집_구조도_구조도0_1" xfId="953"/>
    <cellStyle name="_도곡1교 하부공 수량_암거수량(2)_04 BOX집_구조도_구조도0_구조도0" xfId="954"/>
    <cellStyle name="_도곡1교 하부공 수량_암거수량(2)_04 BOX집_구조도_구조도2" xfId="955"/>
    <cellStyle name="_도곡1교 하부공 수량_암거수량(2)_04 BOX집_구조도_구조도22" xfId="956"/>
    <cellStyle name="_도곡1교 하부공 수량_암거수량(2)_04 BOX집_구조도_구조도-흙막이~" xfId="957"/>
    <cellStyle name="_도곡1교 하부공 수량_암거수량(2)_04 BOX집_구조도_구조물도" xfId="958"/>
    <cellStyle name="_도곡1교 하부공 수량_암거수량(2)_04 BOX집_구조도_댐구조도" xfId="959"/>
    <cellStyle name="_도곡1교 하부공 수량_암거수량(2)_04 BOX집_구조도_바닥막이구조" xfId="960"/>
    <cellStyle name="_도곡1교 하부공 수량_암거수량(2)_04 BOX집_구조도_바닥막이구조도" xfId="961"/>
    <cellStyle name="_도곡1교 하부공 수량_암거수량(2)_04 BOX집_구조도_보막이구조도" xfId="962"/>
    <cellStyle name="_도곡1교 하부공 수량_암거수량(2)_04 BOX집_구조도0" xfId="963"/>
    <cellStyle name="_도곡1교 하부공 수량_암거수량(2)_04 BOX집_구조도0_1" xfId="964"/>
    <cellStyle name="_도곡1교 하부공 수량_암거수량(2)_04 BOX집_구조도0_구조도" xfId="965"/>
    <cellStyle name="_도곡1교 하부공 수량_암거수량(2)_04 BOX집_구조도0_구조도_구조도0" xfId="966"/>
    <cellStyle name="_도곡1교 하부공 수량_암거수량(2)_04 BOX집_구조도0_구조도0" xfId="967"/>
    <cellStyle name="_도곡1교 하부공 수량_암거수량(2)_04 BOX집_구조도0_바닥막이구조" xfId="968"/>
    <cellStyle name="_도곡1교 하부공 수량_암거수량(2)_04 BOX집_구조도0_바닥막이구조도" xfId="969"/>
    <cellStyle name="_도곡1교 하부공 수량_암거수량(2)_04 BOX집_내역서2" xfId="970"/>
    <cellStyle name="_도곡1교 하부공 수량_암거수량(2)_04 BOX집_바닥막이구조" xfId="971"/>
    <cellStyle name="_도곡1교 하부공 수량_암거수량(2)_04 BOX집_설계내역(원본)" xfId="972"/>
    <cellStyle name="_도곡1교 하부공 수량_암거수량(2)_04 BOX집_설계내역(원본)_설계내역(구미정)" xfId="973"/>
    <cellStyle name="_도곡1교 하부공 수량_암거수량(2)_04 BOX집_설계내역(원본)_설계내역(원본)" xfId="974"/>
    <cellStyle name="_도곡1교 하부공 수량_암거수량(2)_구조도" xfId="975"/>
    <cellStyle name="_도곡1교 하부공 수량_암거수량(2)_구조도(상주)" xfId="976"/>
    <cellStyle name="_도곡1교 하부공 수량_암거수량(2)_구조도(상주)_구조도" xfId="977"/>
    <cellStyle name="_도곡1교 하부공 수량_암거수량(2)_구조도_1" xfId="978"/>
    <cellStyle name="_도곡1교 하부공 수량_암거수량(2)_구조도_1_구조도" xfId="979"/>
    <cellStyle name="_도곡1교 하부공 수량_암거수량(2)_구조도_계간수로" xfId="980"/>
    <cellStyle name="_도곡1교 하부공 수량_암거수량(2)_구조도_구조도" xfId="981"/>
    <cellStyle name="_도곡1교 하부공 수량_암거수량(2)_구조도_구조도(마대포함)" xfId="982"/>
    <cellStyle name="_도곡1교 하부공 수량_암거수량(2)_구조도_구조도(배수관터파기 및 개거)" xfId="983"/>
    <cellStyle name="_도곡1교 하부공 수량_암거수량(2)_구조도_구조도(상주)" xfId="984"/>
    <cellStyle name="_도곡1교 하부공 수량_암거수량(2)_구조도_구조도(상주)_구조도" xfId="985"/>
    <cellStyle name="_도곡1교 하부공 수량_암거수량(2)_구조도_구조도." xfId="986"/>
    <cellStyle name="_도곡1교 하부공 수량_암거수량(2)_구조도_구조도.." xfId="987"/>
    <cellStyle name="_도곡1교 하부공 수량_암거수량(2)_구조도_구조도..." xfId="988"/>
    <cellStyle name="_도곡1교 하부공 수량_암거수량(2)_구조도_구조도_1" xfId="989"/>
    <cellStyle name="_도곡1교 하부공 수량_암거수량(2)_구조도_구조도_1_구조도" xfId="990"/>
    <cellStyle name="_도곡1교 하부공 수량_암거수량(2)_구조도_구조도_a" xfId="997"/>
    <cellStyle name="_도곡1교 하부공 수량_암거수량(2)_구조도_구조도_구조도" xfId="991"/>
    <cellStyle name="_도곡1교 하부공 수량_암거수량(2)_구조도_구조도_구조도(상주)" xfId="992"/>
    <cellStyle name="_도곡1교 하부공 수량_암거수량(2)_구조도_구조도_구조도(상주)_구조도" xfId="993"/>
    <cellStyle name="_도곡1교 하부공 수량_암거수량(2)_구조도_구조도_구조도_구조도" xfId="994"/>
    <cellStyle name="_도곡1교 하부공 수량_암거수량(2)_구조도_구조도_구조도0" xfId="995"/>
    <cellStyle name="_도곡1교 하부공 수량_암거수량(2)_구조도_구조도_변경" xfId="996"/>
    <cellStyle name="_도곡1교 하부공 수량_암거수량(2)_구조도_구조도0" xfId="998"/>
    <cellStyle name="_도곡1교 하부공 수량_암거수량(2)_구조도_구조도0_1" xfId="999"/>
    <cellStyle name="_도곡1교 하부공 수량_암거수량(2)_구조도_구조도0_구조도0" xfId="1000"/>
    <cellStyle name="_도곡1교 하부공 수량_암거수량(2)_구조도_구조도2" xfId="1001"/>
    <cellStyle name="_도곡1교 하부공 수량_암거수량(2)_구조도_구조도22" xfId="1002"/>
    <cellStyle name="_도곡1교 하부공 수량_암거수량(2)_구조도_구조도-흙막이~" xfId="1003"/>
    <cellStyle name="_도곡1교 하부공 수량_암거수량(2)_구조도_구조물도" xfId="1004"/>
    <cellStyle name="_도곡1교 하부공 수량_암거수량(2)_구조도_댐구조도" xfId="1005"/>
    <cellStyle name="_도곡1교 하부공 수량_암거수량(2)_구조도_바닥막이구조" xfId="1006"/>
    <cellStyle name="_도곡1교 하부공 수량_암거수량(2)_구조도_바닥막이구조도" xfId="1007"/>
    <cellStyle name="_도곡1교 하부공 수량_암거수량(2)_구조도_보막이구조도" xfId="1008"/>
    <cellStyle name="_도곡1교 하부공 수량_암거수량(2)_구조도0" xfId="1009"/>
    <cellStyle name="_도곡1교 하부공 수량_암거수량(2)_구조도0_1" xfId="1010"/>
    <cellStyle name="_도곡1교 하부공 수량_암거수량(2)_구조도0_구조도" xfId="1011"/>
    <cellStyle name="_도곡1교 하부공 수량_암거수량(2)_구조도0_구조도_구조도0" xfId="1012"/>
    <cellStyle name="_도곡1교 하부공 수량_암거수량(2)_구조도0_구조도0" xfId="1013"/>
    <cellStyle name="_도곡1교 하부공 수량_암거수량(2)_구조도0_바닥막이구조" xfId="1014"/>
    <cellStyle name="_도곡1교 하부공 수량_암거수량(2)_구조도0_바닥막이구조도" xfId="1015"/>
    <cellStyle name="_도곡1교 하부공 수량_암거수량(2)_내역서2" xfId="1016"/>
    <cellStyle name="_도곡1교 하부공 수량_암거수량(2)_바닥막이구조" xfId="1017"/>
    <cellStyle name="_도곡1교 하부공 수량_암거수량(2)_설계내역(원본)" xfId="1018"/>
    <cellStyle name="_도곡1교 하부공 수량_암거수량(2)_설계내역(원본)_설계내역(구미정)" xfId="1019"/>
    <cellStyle name="_도곡1교 하부공 수량_암거수량(2)_설계내역(원본)_설계내역(원본)" xfId="1020"/>
    <cellStyle name="_도곡1교 하부공 수량_암거수량_04 BOX집" xfId="1021"/>
    <cellStyle name="_도곡1교 하부공 수량_암거수량_04 BOX집_구조도" xfId="1022"/>
    <cellStyle name="_도곡1교 하부공 수량_암거수량_04 BOX집_구조도(상주)" xfId="1023"/>
    <cellStyle name="_도곡1교 하부공 수량_암거수량_04 BOX집_구조도(상주)_구조도" xfId="1024"/>
    <cellStyle name="_도곡1교 하부공 수량_암거수량_04 BOX집_구조도_1" xfId="1025"/>
    <cellStyle name="_도곡1교 하부공 수량_암거수량_04 BOX집_구조도_1_구조도" xfId="1026"/>
    <cellStyle name="_도곡1교 하부공 수량_암거수량_04 BOX집_구조도_계간수로" xfId="1027"/>
    <cellStyle name="_도곡1교 하부공 수량_암거수량_04 BOX집_구조도_구조도" xfId="1028"/>
    <cellStyle name="_도곡1교 하부공 수량_암거수량_04 BOX집_구조도_구조도(마대포함)" xfId="1029"/>
    <cellStyle name="_도곡1교 하부공 수량_암거수량_04 BOX집_구조도_구조도(배수관터파기 및 개거)" xfId="1030"/>
    <cellStyle name="_도곡1교 하부공 수량_암거수량_04 BOX집_구조도_구조도(상주)" xfId="1031"/>
    <cellStyle name="_도곡1교 하부공 수량_암거수량_04 BOX집_구조도_구조도(상주)_구조도" xfId="1032"/>
    <cellStyle name="_도곡1교 하부공 수량_암거수량_04 BOX집_구조도_구조도." xfId="1033"/>
    <cellStyle name="_도곡1교 하부공 수량_암거수량_04 BOX집_구조도_구조도.." xfId="1034"/>
    <cellStyle name="_도곡1교 하부공 수량_암거수량_04 BOX집_구조도_구조도..." xfId="1035"/>
    <cellStyle name="_도곡1교 하부공 수량_암거수량_04 BOX집_구조도_구조도_1" xfId="1036"/>
    <cellStyle name="_도곡1교 하부공 수량_암거수량_04 BOX집_구조도_구조도_1_구조도" xfId="1037"/>
    <cellStyle name="_도곡1교 하부공 수량_암거수량_04 BOX집_구조도_구조도_a" xfId="1044"/>
    <cellStyle name="_도곡1교 하부공 수량_암거수량_04 BOX집_구조도_구조도_구조도" xfId="1038"/>
    <cellStyle name="_도곡1교 하부공 수량_암거수량_04 BOX집_구조도_구조도_구조도(상주)" xfId="1039"/>
    <cellStyle name="_도곡1교 하부공 수량_암거수량_04 BOX집_구조도_구조도_구조도(상주)_구조도" xfId="1040"/>
    <cellStyle name="_도곡1교 하부공 수량_암거수량_04 BOX집_구조도_구조도_구조도_구조도" xfId="1041"/>
    <cellStyle name="_도곡1교 하부공 수량_암거수량_04 BOX집_구조도_구조도_구조도0" xfId="1042"/>
    <cellStyle name="_도곡1교 하부공 수량_암거수량_04 BOX집_구조도_구조도_변경" xfId="1043"/>
    <cellStyle name="_도곡1교 하부공 수량_암거수량_04 BOX집_구조도_구조도0" xfId="1045"/>
    <cellStyle name="_도곡1교 하부공 수량_암거수량_04 BOX집_구조도_구조도0_1" xfId="1046"/>
    <cellStyle name="_도곡1교 하부공 수량_암거수량_04 BOX집_구조도_구조도0_구조도0" xfId="1047"/>
    <cellStyle name="_도곡1교 하부공 수량_암거수량_04 BOX집_구조도_구조도2" xfId="1048"/>
    <cellStyle name="_도곡1교 하부공 수량_암거수량_04 BOX집_구조도_구조도22" xfId="1049"/>
    <cellStyle name="_도곡1교 하부공 수량_암거수량_04 BOX집_구조도_구조도-흙막이~" xfId="1050"/>
    <cellStyle name="_도곡1교 하부공 수량_암거수량_04 BOX집_구조도_구조물도" xfId="1051"/>
    <cellStyle name="_도곡1교 하부공 수량_암거수량_04 BOX집_구조도_댐구조도" xfId="1052"/>
    <cellStyle name="_도곡1교 하부공 수량_암거수량_04 BOX집_구조도_바닥막이구조" xfId="1053"/>
    <cellStyle name="_도곡1교 하부공 수량_암거수량_04 BOX집_구조도_바닥막이구조도" xfId="1054"/>
    <cellStyle name="_도곡1교 하부공 수량_암거수량_04 BOX집_구조도_보막이구조도" xfId="1055"/>
    <cellStyle name="_도곡1교 하부공 수량_암거수량_04 BOX집_구조도0" xfId="1056"/>
    <cellStyle name="_도곡1교 하부공 수량_암거수량_04 BOX집_구조도0_1" xfId="1057"/>
    <cellStyle name="_도곡1교 하부공 수량_암거수량_04 BOX집_구조도0_구조도" xfId="1058"/>
    <cellStyle name="_도곡1교 하부공 수량_암거수량_04 BOX집_구조도0_구조도_구조도0" xfId="1059"/>
    <cellStyle name="_도곡1교 하부공 수량_암거수량_04 BOX집_구조도0_구조도0" xfId="1060"/>
    <cellStyle name="_도곡1교 하부공 수량_암거수량_04 BOX집_구조도0_바닥막이구조" xfId="1061"/>
    <cellStyle name="_도곡1교 하부공 수량_암거수량_04 BOX집_구조도0_바닥막이구조도" xfId="1062"/>
    <cellStyle name="_도곡1교 하부공 수량_암거수량_04 BOX집_내역서2" xfId="1063"/>
    <cellStyle name="_도곡1교 하부공 수량_암거수량_04 BOX집_바닥막이구조" xfId="1064"/>
    <cellStyle name="_도곡1교 하부공 수량_암거수량_04 BOX집_설계내역(원본)" xfId="1065"/>
    <cellStyle name="_도곡1교 하부공 수량_암거수량_04 BOX집_설계내역(원본)_설계내역(구미정)" xfId="1066"/>
    <cellStyle name="_도곡1교 하부공 수량_암거수량_04 BOX집_설계내역(원본)_설계내역(원본)" xfId="1067"/>
    <cellStyle name="_도곡1교 하부공 수량_암거수량_구조도" xfId="1068"/>
    <cellStyle name="_도곡1교 하부공 수량_암거수량_구조도(상주)" xfId="1069"/>
    <cellStyle name="_도곡1교 하부공 수량_암거수량_구조도(상주)_구조도" xfId="1070"/>
    <cellStyle name="_도곡1교 하부공 수량_암거수량_구조도_1" xfId="1071"/>
    <cellStyle name="_도곡1교 하부공 수량_암거수량_구조도_1_구조도" xfId="1072"/>
    <cellStyle name="_도곡1교 하부공 수량_암거수량_구조도_계간수로" xfId="1073"/>
    <cellStyle name="_도곡1교 하부공 수량_암거수량_구조도_구조도" xfId="1074"/>
    <cellStyle name="_도곡1교 하부공 수량_암거수량_구조도_구조도(마대포함)" xfId="1075"/>
    <cellStyle name="_도곡1교 하부공 수량_암거수량_구조도_구조도(배수관터파기 및 개거)" xfId="1076"/>
    <cellStyle name="_도곡1교 하부공 수량_암거수량_구조도_구조도(상주)" xfId="1077"/>
    <cellStyle name="_도곡1교 하부공 수량_암거수량_구조도_구조도(상주)_구조도" xfId="1078"/>
    <cellStyle name="_도곡1교 하부공 수량_암거수량_구조도_구조도." xfId="1079"/>
    <cellStyle name="_도곡1교 하부공 수량_암거수량_구조도_구조도.." xfId="1080"/>
    <cellStyle name="_도곡1교 하부공 수량_암거수량_구조도_구조도..." xfId="1081"/>
    <cellStyle name="_도곡1교 하부공 수량_암거수량_구조도_구조도_1" xfId="1082"/>
    <cellStyle name="_도곡1교 하부공 수량_암거수량_구조도_구조도_1_구조도" xfId="1083"/>
    <cellStyle name="_도곡1교 하부공 수량_암거수량_구조도_구조도_a" xfId="1090"/>
    <cellStyle name="_도곡1교 하부공 수량_암거수량_구조도_구조도_구조도" xfId="1084"/>
    <cellStyle name="_도곡1교 하부공 수량_암거수량_구조도_구조도_구조도(상주)" xfId="1085"/>
    <cellStyle name="_도곡1교 하부공 수량_암거수량_구조도_구조도_구조도(상주)_구조도" xfId="1086"/>
    <cellStyle name="_도곡1교 하부공 수량_암거수량_구조도_구조도_구조도_구조도" xfId="1087"/>
    <cellStyle name="_도곡1교 하부공 수량_암거수량_구조도_구조도_구조도0" xfId="1088"/>
    <cellStyle name="_도곡1교 하부공 수량_암거수량_구조도_구조도_변경" xfId="1089"/>
    <cellStyle name="_도곡1교 하부공 수량_암거수량_구조도_구조도0" xfId="1091"/>
    <cellStyle name="_도곡1교 하부공 수량_암거수량_구조도_구조도0_1" xfId="1092"/>
    <cellStyle name="_도곡1교 하부공 수량_암거수량_구조도_구조도0_구조도0" xfId="1093"/>
    <cellStyle name="_도곡1교 하부공 수량_암거수량_구조도_구조도2" xfId="1094"/>
    <cellStyle name="_도곡1교 하부공 수량_암거수량_구조도_구조도22" xfId="1095"/>
    <cellStyle name="_도곡1교 하부공 수량_암거수량_구조도_구조도-흙막이~" xfId="1096"/>
    <cellStyle name="_도곡1교 하부공 수량_암거수량_구조도_구조물도" xfId="1097"/>
    <cellStyle name="_도곡1교 하부공 수량_암거수량_구조도_댐구조도" xfId="1098"/>
    <cellStyle name="_도곡1교 하부공 수량_암거수량_구조도_바닥막이구조" xfId="1099"/>
    <cellStyle name="_도곡1교 하부공 수량_암거수량_구조도_바닥막이구조도" xfId="1100"/>
    <cellStyle name="_도곡1교 하부공 수량_암거수량_구조도_보막이구조도" xfId="1101"/>
    <cellStyle name="_도곡1교 하부공 수량_암거수량_구조도0" xfId="1102"/>
    <cellStyle name="_도곡1교 하부공 수량_암거수량_구조도0_1" xfId="1103"/>
    <cellStyle name="_도곡1교 하부공 수량_암거수량_구조도0_구조도" xfId="1104"/>
    <cellStyle name="_도곡1교 하부공 수량_암거수량_구조도0_구조도_구조도0" xfId="1105"/>
    <cellStyle name="_도곡1교 하부공 수량_암거수량_구조도0_구조도0" xfId="1106"/>
    <cellStyle name="_도곡1교 하부공 수량_암거수량_구조도0_바닥막이구조" xfId="1107"/>
    <cellStyle name="_도곡1교 하부공 수량_암거수량_구조도0_바닥막이구조도" xfId="1108"/>
    <cellStyle name="_도곡1교 하부공 수량_암거수량_내역서2" xfId="1109"/>
    <cellStyle name="_도곡1교 하부공 수량_암거수량_바닥막이구조" xfId="1110"/>
    <cellStyle name="_도곡1교 하부공 수량_암거수량_설계내역(원본)" xfId="1111"/>
    <cellStyle name="_도곡1교 하부공 수량_암거수량_설계내역(원본)_설계내역(구미정)" xfId="1112"/>
    <cellStyle name="_도곡1교 하부공 수량_암거수량_설계내역(원본)_설계내역(원본)" xfId="1113"/>
    <cellStyle name="_도곡2교 교대 수량" xfId="1114"/>
    <cellStyle name="_도곡2교 교대 수량_구조도" xfId="1115"/>
    <cellStyle name="_도곡2교 교대 수량_구조도(상주)" xfId="1116"/>
    <cellStyle name="_도곡2교 교대 수량_구조도(상주)_구조도" xfId="1117"/>
    <cellStyle name="_도곡2교 교대 수량_구조도_1" xfId="1118"/>
    <cellStyle name="_도곡2교 교대 수량_구조도_1_구조도" xfId="1119"/>
    <cellStyle name="_도곡2교 교대 수량_구조도_계간수로" xfId="1120"/>
    <cellStyle name="_도곡2교 교대 수량_구조도_구조도" xfId="1121"/>
    <cellStyle name="_도곡2교 교대 수량_구조도_구조도(마대포함)" xfId="1122"/>
    <cellStyle name="_도곡2교 교대 수량_구조도_구조도(배수관터파기 및 개거)" xfId="1123"/>
    <cellStyle name="_도곡2교 교대 수량_구조도_구조도(상주)" xfId="1124"/>
    <cellStyle name="_도곡2교 교대 수량_구조도_구조도(상주)_구조도" xfId="1125"/>
    <cellStyle name="_도곡2교 교대 수량_구조도_구조도." xfId="1126"/>
    <cellStyle name="_도곡2교 교대 수량_구조도_구조도.." xfId="1127"/>
    <cellStyle name="_도곡2교 교대 수량_구조도_구조도..." xfId="1128"/>
    <cellStyle name="_도곡2교 교대 수량_구조도_구조도_1" xfId="1129"/>
    <cellStyle name="_도곡2교 교대 수량_구조도_구조도_1_구조도" xfId="1130"/>
    <cellStyle name="_도곡2교 교대 수량_구조도_구조도_a" xfId="1137"/>
    <cellStyle name="_도곡2교 교대 수량_구조도_구조도_구조도" xfId="1131"/>
    <cellStyle name="_도곡2교 교대 수량_구조도_구조도_구조도(상주)" xfId="1132"/>
    <cellStyle name="_도곡2교 교대 수량_구조도_구조도_구조도(상주)_구조도" xfId="1133"/>
    <cellStyle name="_도곡2교 교대 수량_구조도_구조도_구조도_구조도" xfId="1134"/>
    <cellStyle name="_도곡2교 교대 수량_구조도_구조도_구조도0" xfId="1135"/>
    <cellStyle name="_도곡2교 교대 수량_구조도_구조도_변경" xfId="1136"/>
    <cellStyle name="_도곡2교 교대 수량_구조도_구조도0" xfId="1138"/>
    <cellStyle name="_도곡2교 교대 수량_구조도_구조도0_1" xfId="1139"/>
    <cellStyle name="_도곡2교 교대 수량_구조도_구조도0_구조도0" xfId="1140"/>
    <cellStyle name="_도곡2교 교대 수량_구조도_구조도2" xfId="1141"/>
    <cellStyle name="_도곡2교 교대 수량_구조도_구조도22" xfId="1142"/>
    <cellStyle name="_도곡2교 교대 수량_구조도_구조도-흙막이~" xfId="1143"/>
    <cellStyle name="_도곡2교 교대 수량_구조도_구조물도" xfId="1144"/>
    <cellStyle name="_도곡2교 교대 수량_구조도_댐구조도" xfId="1145"/>
    <cellStyle name="_도곡2교 교대 수량_구조도_바닥막이구조" xfId="1146"/>
    <cellStyle name="_도곡2교 교대 수량_구조도_바닥막이구조도" xfId="1147"/>
    <cellStyle name="_도곡2교 교대 수량_구조도_보막이구조도" xfId="1148"/>
    <cellStyle name="_도곡2교 교대 수량_구조도0" xfId="1149"/>
    <cellStyle name="_도곡2교 교대 수량_구조도0_1" xfId="1150"/>
    <cellStyle name="_도곡2교 교대 수량_구조도0_구조도" xfId="1151"/>
    <cellStyle name="_도곡2교 교대 수량_구조도0_구조도_구조도0" xfId="1152"/>
    <cellStyle name="_도곡2교 교대 수량_구조도0_구조도0" xfId="1153"/>
    <cellStyle name="_도곡2교 교대 수량_구조도0_바닥막이구조" xfId="1154"/>
    <cellStyle name="_도곡2교 교대 수량_구조도0_바닥막이구조도" xfId="1155"/>
    <cellStyle name="_도곡2교 교대 수량_내역서2" xfId="1156"/>
    <cellStyle name="_도곡2교 교대 수량_바닥막이구조" xfId="1157"/>
    <cellStyle name="_도곡2교 교대 수량_설계내역(원본)" xfId="1158"/>
    <cellStyle name="_도곡2교 교대 수량_설계내역(원본)_설계내역(구미정)" xfId="1159"/>
    <cellStyle name="_도곡2교 교대 수량_설계내역(원본)_설계내역(원본)" xfId="1160"/>
    <cellStyle name="_도곡2교 교대 수량_신촌-유곡(암거)" xfId="1161"/>
    <cellStyle name="_도곡2교 교대 수량_신촌-유곡(암거)_04 BOX집" xfId="1162"/>
    <cellStyle name="_도곡2교 교대 수량_신촌-유곡(암거)_04 BOX집_구조도" xfId="1163"/>
    <cellStyle name="_도곡2교 교대 수량_신촌-유곡(암거)_04 BOX집_구조도(상주)" xfId="1164"/>
    <cellStyle name="_도곡2교 교대 수량_신촌-유곡(암거)_04 BOX집_구조도(상주)_구조도" xfId="1165"/>
    <cellStyle name="_도곡2교 교대 수량_신촌-유곡(암거)_04 BOX집_구조도_1" xfId="1166"/>
    <cellStyle name="_도곡2교 교대 수량_신촌-유곡(암거)_04 BOX집_구조도_1_구조도" xfId="1167"/>
    <cellStyle name="_도곡2교 교대 수량_신촌-유곡(암거)_04 BOX집_구조도_계간수로" xfId="1168"/>
    <cellStyle name="_도곡2교 교대 수량_신촌-유곡(암거)_04 BOX집_구조도_구조도" xfId="1169"/>
    <cellStyle name="_도곡2교 교대 수량_신촌-유곡(암거)_04 BOX집_구조도_구조도(마대포함)" xfId="1170"/>
    <cellStyle name="_도곡2교 교대 수량_신촌-유곡(암거)_04 BOX집_구조도_구조도(배수관터파기 및 개거)" xfId="1171"/>
    <cellStyle name="_도곡2교 교대 수량_신촌-유곡(암거)_04 BOX집_구조도_구조도(상주)" xfId="1172"/>
    <cellStyle name="_도곡2교 교대 수량_신촌-유곡(암거)_04 BOX집_구조도_구조도(상주)_구조도" xfId="1173"/>
    <cellStyle name="_도곡2교 교대 수량_신촌-유곡(암거)_04 BOX집_구조도_구조도." xfId="1174"/>
    <cellStyle name="_도곡2교 교대 수량_신촌-유곡(암거)_04 BOX집_구조도_구조도.." xfId="1175"/>
    <cellStyle name="_도곡2교 교대 수량_신촌-유곡(암거)_04 BOX집_구조도_구조도..." xfId="1176"/>
    <cellStyle name="_도곡2교 교대 수량_신촌-유곡(암거)_04 BOX집_구조도_구조도_1" xfId="1177"/>
    <cellStyle name="_도곡2교 교대 수량_신촌-유곡(암거)_04 BOX집_구조도_구조도_1_구조도" xfId="1178"/>
    <cellStyle name="_도곡2교 교대 수량_신촌-유곡(암거)_04 BOX집_구조도_구조도_a" xfId="1185"/>
    <cellStyle name="_도곡2교 교대 수량_신촌-유곡(암거)_04 BOX집_구조도_구조도_구조도" xfId="1179"/>
    <cellStyle name="_도곡2교 교대 수량_신촌-유곡(암거)_04 BOX집_구조도_구조도_구조도(상주)" xfId="1180"/>
    <cellStyle name="_도곡2교 교대 수량_신촌-유곡(암거)_04 BOX집_구조도_구조도_구조도(상주)_구조도" xfId="1181"/>
    <cellStyle name="_도곡2교 교대 수량_신촌-유곡(암거)_04 BOX집_구조도_구조도_구조도_구조도" xfId="1182"/>
    <cellStyle name="_도곡2교 교대 수량_신촌-유곡(암거)_04 BOX집_구조도_구조도_구조도0" xfId="1183"/>
    <cellStyle name="_도곡2교 교대 수량_신촌-유곡(암거)_04 BOX집_구조도_구조도_변경" xfId="1184"/>
    <cellStyle name="_도곡2교 교대 수량_신촌-유곡(암거)_04 BOX집_구조도_구조도0" xfId="1186"/>
    <cellStyle name="_도곡2교 교대 수량_신촌-유곡(암거)_04 BOX집_구조도_구조도0_1" xfId="1187"/>
    <cellStyle name="_도곡2교 교대 수량_신촌-유곡(암거)_04 BOX집_구조도_구조도0_구조도0" xfId="1188"/>
    <cellStyle name="_도곡2교 교대 수량_신촌-유곡(암거)_04 BOX집_구조도_구조도2" xfId="1189"/>
    <cellStyle name="_도곡2교 교대 수량_신촌-유곡(암거)_04 BOX집_구조도_구조도22" xfId="1190"/>
    <cellStyle name="_도곡2교 교대 수량_신촌-유곡(암거)_04 BOX집_구조도_구조도-흙막이~" xfId="1191"/>
    <cellStyle name="_도곡2교 교대 수량_신촌-유곡(암거)_04 BOX집_구조도_구조물도" xfId="1192"/>
    <cellStyle name="_도곡2교 교대 수량_신촌-유곡(암거)_04 BOX집_구조도_댐구조도" xfId="1193"/>
    <cellStyle name="_도곡2교 교대 수량_신촌-유곡(암거)_04 BOX집_구조도_바닥막이구조" xfId="1194"/>
    <cellStyle name="_도곡2교 교대 수량_신촌-유곡(암거)_04 BOX집_구조도_바닥막이구조도" xfId="1195"/>
    <cellStyle name="_도곡2교 교대 수량_신촌-유곡(암거)_04 BOX집_구조도_보막이구조도" xfId="1196"/>
    <cellStyle name="_도곡2교 교대 수량_신촌-유곡(암거)_04 BOX집_구조도0" xfId="1197"/>
    <cellStyle name="_도곡2교 교대 수량_신촌-유곡(암거)_04 BOX집_구조도0_1" xfId="1198"/>
    <cellStyle name="_도곡2교 교대 수량_신촌-유곡(암거)_04 BOX집_구조도0_구조도" xfId="1199"/>
    <cellStyle name="_도곡2교 교대 수량_신촌-유곡(암거)_04 BOX집_구조도0_구조도_구조도0" xfId="1200"/>
    <cellStyle name="_도곡2교 교대 수량_신촌-유곡(암거)_04 BOX집_구조도0_구조도0" xfId="1201"/>
    <cellStyle name="_도곡2교 교대 수량_신촌-유곡(암거)_04 BOX집_구조도0_바닥막이구조" xfId="1202"/>
    <cellStyle name="_도곡2교 교대 수량_신촌-유곡(암거)_04 BOX집_구조도0_바닥막이구조도" xfId="1203"/>
    <cellStyle name="_도곡2교 교대 수량_신촌-유곡(암거)_04 BOX집_내역서2" xfId="1204"/>
    <cellStyle name="_도곡2교 교대 수량_신촌-유곡(암거)_04 BOX집_바닥막이구조" xfId="1205"/>
    <cellStyle name="_도곡2교 교대 수량_신촌-유곡(암거)_04 BOX집_설계내역(원본)" xfId="1206"/>
    <cellStyle name="_도곡2교 교대 수량_신촌-유곡(암거)_04 BOX집_설계내역(원본)_설계내역(구미정)" xfId="1207"/>
    <cellStyle name="_도곡2교 교대 수량_신촌-유곡(암거)_04 BOX집_설계내역(원본)_설계내역(원본)" xfId="1208"/>
    <cellStyle name="_도곡2교 교대 수량_신촌-유곡(암거)_구조도" xfId="1209"/>
    <cellStyle name="_도곡2교 교대 수량_신촌-유곡(암거)_구조도(상주)" xfId="1210"/>
    <cellStyle name="_도곡2교 교대 수량_신촌-유곡(암거)_구조도(상주)_구조도" xfId="1211"/>
    <cellStyle name="_도곡2교 교대 수량_신촌-유곡(암거)_구조도_1" xfId="1212"/>
    <cellStyle name="_도곡2교 교대 수량_신촌-유곡(암거)_구조도_1_구조도" xfId="1213"/>
    <cellStyle name="_도곡2교 교대 수량_신촌-유곡(암거)_구조도_계간수로" xfId="1214"/>
    <cellStyle name="_도곡2교 교대 수량_신촌-유곡(암거)_구조도_구조도" xfId="1215"/>
    <cellStyle name="_도곡2교 교대 수량_신촌-유곡(암거)_구조도_구조도(마대포함)" xfId="1216"/>
    <cellStyle name="_도곡2교 교대 수량_신촌-유곡(암거)_구조도_구조도(배수관터파기 및 개거)" xfId="1217"/>
    <cellStyle name="_도곡2교 교대 수량_신촌-유곡(암거)_구조도_구조도(상주)" xfId="1218"/>
    <cellStyle name="_도곡2교 교대 수량_신촌-유곡(암거)_구조도_구조도(상주)_구조도" xfId="1219"/>
    <cellStyle name="_도곡2교 교대 수량_신촌-유곡(암거)_구조도_구조도." xfId="1220"/>
    <cellStyle name="_도곡2교 교대 수량_신촌-유곡(암거)_구조도_구조도.." xfId="1221"/>
    <cellStyle name="_도곡2교 교대 수량_신촌-유곡(암거)_구조도_구조도..." xfId="1222"/>
    <cellStyle name="_도곡2교 교대 수량_신촌-유곡(암거)_구조도_구조도_1" xfId="1223"/>
    <cellStyle name="_도곡2교 교대 수량_신촌-유곡(암거)_구조도_구조도_1_구조도" xfId="1224"/>
    <cellStyle name="_도곡2교 교대 수량_신촌-유곡(암거)_구조도_구조도_a" xfId="1231"/>
    <cellStyle name="_도곡2교 교대 수량_신촌-유곡(암거)_구조도_구조도_구조도" xfId="1225"/>
    <cellStyle name="_도곡2교 교대 수량_신촌-유곡(암거)_구조도_구조도_구조도(상주)" xfId="1226"/>
    <cellStyle name="_도곡2교 교대 수량_신촌-유곡(암거)_구조도_구조도_구조도(상주)_구조도" xfId="1227"/>
    <cellStyle name="_도곡2교 교대 수량_신촌-유곡(암거)_구조도_구조도_구조도_구조도" xfId="1228"/>
    <cellStyle name="_도곡2교 교대 수량_신촌-유곡(암거)_구조도_구조도_구조도0" xfId="1229"/>
    <cellStyle name="_도곡2교 교대 수량_신촌-유곡(암거)_구조도_구조도_변경" xfId="1230"/>
    <cellStyle name="_도곡2교 교대 수량_신촌-유곡(암거)_구조도_구조도0" xfId="1232"/>
    <cellStyle name="_도곡2교 교대 수량_신촌-유곡(암거)_구조도_구조도0_1" xfId="1233"/>
    <cellStyle name="_도곡2교 교대 수량_신촌-유곡(암거)_구조도_구조도0_구조도0" xfId="1234"/>
    <cellStyle name="_도곡2교 교대 수량_신촌-유곡(암거)_구조도_구조도2" xfId="1235"/>
    <cellStyle name="_도곡2교 교대 수량_신촌-유곡(암거)_구조도_구조도22" xfId="1236"/>
    <cellStyle name="_도곡2교 교대 수량_신촌-유곡(암거)_구조도_구조도-흙막이~" xfId="1237"/>
    <cellStyle name="_도곡2교 교대 수량_신촌-유곡(암거)_구조도_구조물도" xfId="1238"/>
    <cellStyle name="_도곡2교 교대 수량_신촌-유곡(암거)_구조도_댐구조도" xfId="1239"/>
    <cellStyle name="_도곡2교 교대 수량_신촌-유곡(암거)_구조도_바닥막이구조" xfId="1240"/>
    <cellStyle name="_도곡2교 교대 수량_신촌-유곡(암거)_구조도_바닥막이구조도" xfId="1241"/>
    <cellStyle name="_도곡2교 교대 수량_신촌-유곡(암거)_구조도_보막이구조도" xfId="1242"/>
    <cellStyle name="_도곡2교 교대 수량_신촌-유곡(암거)_구조도0" xfId="1243"/>
    <cellStyle name="_도곡2교 교대 수량_신촌-유곡(암거)_구조도0_1" xfId="1244"/>
    <cellStyle name="_도곡2교 교대 수량_신촌-유곡(암거)_구조도0_구조도" xfId="1245"/>
    <cellStyle name="_도곡2교 교대 수량_신촌-유곡(암거)_구조도0_구조도_구조도0" xfId="1246"/>
    <cellStyle name="_도곡2교 교대 수량_신촌-유곡(암거)_구조도0_구조도0" xfId="1247"/>
    <cellStyle name="_도곡2교 교대 수량_신촌-유곡(암거)_구조도0_바닥막이구조" xfId="1248"/>
    <cellStyle name="_도곡2교 교대 수량_신촌-유곡(암거)_구조도0_바닥막이구조도" xfId="1249"/>
    <cellStyle name="_도곡2교 교대 수량_신촌-유곡(암거)_내역서2" xfId="1250"/>
    <cellStyle name="_도곡2교 교대 수량_신촌-유곡(암거)_바닥막이구조" xfId="1251"/>
    <cellStyle name="_도곡2교 교대 수량_신촌-유곡(암거)_설계내역(원본)" xfId="1252"/>
    <cellStyle name="_도곡2교 교대 수량_신촌-유곡(암거)_설계내역(원본)_설계내역(구미정)" xfId="1253"/>
    <cellStyle name="_도곡2교 교대 수량_신촌-유곡(암거)_설계내역(원본)_설계내역(원본)" xfId="1254"/>
    <cellStyle name="_도곡2교 교대 수량_암거수량" xfId="1255"/>
    <cellStyle name="_도곡2교 교대 수량_암거수량(2)" xfId="1256"/>
    <cellStyle name="_도곡2교 교대 수량_암거수량(2)_04 BOX집" xfId="1257"/>
    <cellStyle name="_도곡2교 교대 수량_암거수량(2)_04 BOX집_구조도" xfId="1258"/>
    <cellStyle name="_도곡2교 교대 수량_암거수량(2)_04 BOX집_구조도(상주)" xfId="1259"/>
    <cellStyle name="_도곡2교 교대 수량_암거수량(2)_04 BOX집_구조도(상주)_구조도" xfId="1260"/>
    <cellStyle name="_도곡2교 교대 수량_암거수량(2)_04 BOX집_구조도_1" xfId="1261"/>
    <cellStyle name="_도곡2교 교대 수량_암거수량(2)_04 BOX집_구조도_1_구조도" xfId="1262"/>
    <cellStyle name="_도곡2교 교대 수량_암거수량(2)_04 BOX집_구조도_계간수로" xfId="1263"/>
    <cellStyle name="_도곡2교 교대 수량_암거수량(2)_04 BOX집_구조도_구조도" xfId="1264"/>
    <cellStyle name="_도곡2교 교대 수량_암거수량(2)_04 BOX집_구조도_구조도(마대포함)" xfId="1265"/>
    <cellStyle name="_도곡2교 교대 수량_암거수량(2)_04 BOX집_구조도_구조도(배수관터파기 및 개거)" xfId="1266"/>
    <cellStyle name="_도곡2교 교대 수량_암거수량(2)_04 BOX집_구조도_구조도(상주)" xfId="1267"/>
    <cellStyle name="_도곡2교 교대 수량_암거수량(2)_04 BOX집_구조도_구조도(상주)_구조도" xfId="1268"/>
    <cellStyle name="_도곡2교 교대 수량_암거수량(2)_04 BOX집_구조도_구조도." xfId="1269"/>
    <cellStyle name="_도곡2교 교대 수량_암거수량(2)_04 BOX집_구조도_구조도.." xfId="1270"/>
    <cellStyle name="_도곡2교 교대 수량_암거수량(2)_04 BOX집_구조도_구조도..." xfId="1271"/>
    <cellStyle name="_도곡2교 교대 수량_암거수량(2)_04 BOX집_구조도_구조도_1" xfId="1272"/>
    <cellStyle name="_도곡2교 교대 수량_암거수량(2)_04 BOX집_구조도_구조도_1_구조도" xfId="1273"/>
    <cellStyle name="_도곡2교 교대 수량_암거수량(2)_04 BOX집_구조도_구조도_a" xfId="1280"/>
    <cellStyle name="_도곡2교 교대 수량_암거수량(2)_04 BOX집_구조도_구조도_구조도" xfId="1274"/>
    <cellStyle name="_도곡2교 교대 수량_암거수량(2)_04 BOX집_구조도_구조도_구조도(상주)" xfId="1275"/>
    <cellStyle name="_도곡2교 교대 수량_암거수량(2)_04 BOX집_구조도_구조도_구조도(상주)_구조도" xfId="1276"/>
    <cellStyle name="_도곡2교 교대 수량_암거수량(2)_04 BOX집_구조도_구조도_구조도_구조도" xfId="1277"/>
    <cellStyle name="_도곡2교 교대 수량_암거수량(2)_04 BOX집_구조도_구조도_구조도0" xfId="1278"/>
    <cellStyle name="_도곡2교 교대 수량_암거수량(2)_04 BOX집_구조도_구조도_변경" xfId="1279"/>
    <cellStyle name="_도곡2교 교대 수량_암거수량(2)_04 BOX집_구조도_구조도0" xfId="1281"/>
    <cellStyle name="_도곡2교 교대 수량_암거수량(2)_04 BOX집_구조도_구조도0_1" xfId="1282"/>
    <cellStyle name="_도곡2교 교대 수량_암거수량(2)_04 BOX집_구조도_구조도0_구조도0" xfId="1283"/>
    <cellStyle name="_도곡2교 교대 수량_암거수량(2)_04 BOX집_구조도_구조도2" xfId="1284"/>
    <cellStyle name="_도곡2교 교대 수량_암거수량(2)_04 BOX집_구조도_구조도22" xfId="1285"/>
    <cellStyle name="_도곡2교 교대 수량_암거수량(2)_04 BOX집_구조도_구조도-흙막이~" xfId="1286"/>
    <cellStyle name="_도곡2교 교대 수량_암거수량(2)_04 BOX집_구조도_구조물도" xfId="1287"/>
    <cellStyle name="_도곡2교 교대 수량_암거수량(2)_04 BOX집_구조도_댐구조도" xfId="1288"/>
    <cellStyle name="_도곡2교 교대 수량_암거수량(2)_04 BOX집_구조도_바닥막이구조" xfId="1289"/>
    <cellStyle name="_도곡2교 교대 수량_암거수량(2)_04 BOX집_구조도_바닥막이구조도" xfId="1290"/>
    <cellStyle name="_도곡2교 교대 수량_암거수량(2)_04 BOX집_구조도_보막이구조도" xfId="1291"/>
    <cellStyle name="_도곡2교 교대 수량_암거수량(2)_04 BOX집_구조도0" xfId="1292"/>
    <cellStyle name="_도곡2교 교대 수량_암거수량(2)_04 BOX집_구조도0_1" xfId="1293"/>
    <cellStyle name="_도곡2교 교대 수량_암거수량(2)_04 BOX집_구조도0_구조도" xfId="1294"/>
    <cellStyle name="_도곡2교 교대 수량_암거수량(2)_04 BOX집_구조도0_구조도_구조도0" xfId="1295"/>
    <cellStyle name="_도곡2교 교대 수량_암거수량(2)_04 BOX집_구조도0_구조도0" xfId="1296"/>
    <cellStyle name="_도곡2교 교대 수량_암거수량(2)_04 BOX집_구조도0_바닥막이구조" xfId="1297"/>
    <cellStyle name="_도곡2교 교대 수량_암거수량(2)_04 BOX집_구조도0_바닥막이구조도" xfId="1298"/>
    <cellStyle name="_도곡2교 교대 수량_암거수량(2)_04 BOX집_내역서2" xfId="1299"/>
    <cellStyle name="_도곡2교 교대 수량_암거수량(2)_04 BOX집_바닥막이구조" xfId="1300"/>
    <cellStyle name="_도곡2교 교대 수량_암거수량(2)_04 BOX집_설계내역(원본)" xfId="1301"/>
    <cellStyle name="_도곡2교 교대 수량_암거수량(2)_04 BOX집_설계내역(원본)_설계내역(구미정)" xfId="1302"/>
    <cellStyle name="_도곡2교 교대 수량_암거수량(2)_04 BOX집_설계내역(원본)_설계내역(원본)" xfId="1303"/>
    <cellStyle name="_도곡2교 교대 수량_암거수량(2)_구조도" xfId="1304"/>
    <cellStyle name="_도곡2교 교대 수량_암거수량(2)_구조도(상주)" xfId="1305"/>
    <cellStyle name="_도곡2교 교대 수량_암거수량(2)_구조도(상주)_구조도" xfId="1306"/>
    <cellStyle name="_도곡2교 교대 수량_암거수량(2)_구조도_1" xfId="1307"/>
    <cellStyle name="_도곡2교 교대 수량_암거수량(2)_구조도_1_구조도" xfId="1308"/>
    <cellStyle name="_도곡2교 교대 수량_암거수량(2)_구조도_계간수로" xfId="1309"/>
    <cellStyle name="_도곡2교 교대 수량_암거수량(2)_구조도_구조도" xfId="1310"/>
    <cellStyle name="_도곡2교 교대 수량_암거수량(2)_구조도_구조도(마대포함)" xfId="1311"/>
    <cellStyle name="_도곡2교 교대 수량_암거수량(2)_구조도_구조도(배수관터파기 및 개거)" xfId="1312"/>
    <cellStyle name="_도곡2교 교대 수량_암거수량(2)_구조도_구조도(상주)" xfId="1313"/>
    <cellStyle name="_도곡2교 교대 수량_암거수량(2)_구조도_구조도(상주)_구조도" xfId="1314"/>
    <cellStyle name="_도곡2교 교대 수량_암거수량(2)_구조도_구조도." xfId="1315"/>
    <cellStyle name="_도곡2교 교대 수량_암거수량(2)_구조도_구조도.." xfId="1316"/>
    <cellStyle name="_도곡2교 교대 수량_암거수량(2)_구조도_구조도..." xfId="1317"/>
    <cellStyle name="_도곡2교 교대 수량_암거수량(2)_구조도_구조도_1" xfId="1318"/>
    <cellStyle name="_도곡2교 교대 수량_암거수량(2)_구조도_구조도_1_구조도" xfId="1319"/>
    <cellStyle name="_도곡2교 교대 수량_암거수량(2)_구조도_구조도_a" xfId="1326"/>
    <cellStyle name="_도곡2교 교대 수량_암거수량(2)_구조도_구조도_구조도" xfId="1320"/>
    <cellStyle name="_도곡2교 교대 수량_암거수량(2)_구조도_구조도_구조도(상주)" xfId="1321"/>
    <cellStyle name="_도곡2교 교대 수량_암거수량(2)_구조도_구조도_구조도(상주)_구조도" xfId="1322"/>
    <cellStyle name="_도곡2교 교대 수량_암거수량(2)_구조도_구조도_구조도_구조도" xfId="1323"/>
    <cellStyle name="_도곡2교 교대 수량_암거수량(2)_구조도_구조도_구조도0" xfId="1324"/>
    <cellStyle name="_도곡2교 교대 수량_암거수량(2)_구조도_구조도_변경" xfId="1325"/>
    <cellStyle name="_도곡2교 교대 수량_암거수량(2)_구조도_구조도0" xfId="1327"/>
    <cellStyle name="_도곡2교 교대 수량_암거수량(2)_구조도_구조도0_1" xfId="1328"/>
    <cellStyle name="_도곡2교 교대 수량_암거수량(2)_구조도_구조도0_구조도0" xfId="1329"/>
    <cellStyle name="_도곡2교 교대 수량_암거수량(2)_구조도_구조도2" xfId="1330"/>
    <cellStyle name="_도곡2교 교대 수량_암거수량(2)_구조도_구조도22" xfId="1331"/>
    <cellStyle name="_도곡2교 교대 수량_암거수량(2)_구조도_구조도-흙막이~" xfId="1332"/>
    <cellStyle name="_도곡2교 교대 수량_암거수량(2)_구조도_구조물도" xfId="1333"/>
    <cellStyle name="_도곡2교 교대 수량_암거수량(2)_구조도_댐구조도" xfId="1334"/>
    <cellStyle name="_도곡2교 교대 수량_암거수량(2)_구조도_바닥막이구조" xfId="1335"/>
    <cellStyle name="_도곡2교 교대 수량_암거수량(2)_구조도_바닥막이구조도" xfId="1336"/>
    <cellStyle name="_도곡2교 교대 수량_암거수량(2)_구조도_보막이구조도" xfId="1337"/>
    <cellStyle name="_도곡2교 교대 수량_암거수량(2)_구조도0" xfId="1338"/>
    <cellStyle name="_도곡2교 교대 수량_암거수량(2)_구조도0_1" xfId="1339"/>
    <cellStyle name="_도곡2교 교대 수량_암거수량(2)_구조도0_구조도" xfId="1340"/>
    <cellStyle name="_도곡2교 교대 수량_암거수량(2)_구조도0_구조도_구조도0" xfId="1341"/>
    <cellStyle name="_도곡2교 교대 수량_암거수량(2)_구조도0_구조도0" xfId="1342"/>
    <cellStyle name="_도곡2교 교대 수량_암거수량(2)_구조도0_바닥막이구조" xfId="1343"/>
    <cellStyle name="_도곡2교 교대 수량_암거수량(2)_구조도0_바닥막이구조도" xfId="1344"/>
    <cellStyle name="_도곡2교 교대 수량_암거수량(2)_내역서2" xfId="1345"/>
    <cellStyle name="_도곡2교 교대 수량_암거수량(2)_바닥막이구조" xfId="1346"/>
    <cellStyle name="_도곡2교 교대 수량_암거수량(2)_설계내역(원본)" xfId="1347"/>
    <cellStyle name="_도곡2교 교대 수량_암거수량(2)_설계내역(원본)_설계내역(구미정)" xfId="1348"/>
    <cellStyle name="_도곡2교 교대 수량_암거수량(2)_설계내역(원본)_설계내역(원본)" xfId="1349"/>
    <cellStyle name="_도곡2교 교대 수량_암거수량_04 BOX집" xfId="1350"/>
    <cellStyle name="_도곡2교 교대 수량_암거수량_04 BOX집_구조도" xfId="1351"/>
    <cellStyle name="_도곡2교 교대 수량_암거수량_04 BOX집_구조도(상주)" xfId="1352"/>
    <cellStyle name="_도곡2교 교대 수량_암거수량_04 BOX집_구조도(상주)_구조도" xfId="1353"/>
    <cellStyle name="_도곡2교 교대 수량_암거수량_04 BOX집_구조도_1" xfId="1354"/>
    <cellStyle name="_도곡2교 교대 수량_암거수량_04 BOX집_구조도_1_구조도" xfId="1355"/>
    <cellStyle name="_도곡2교 교대 수량_암거수량_04 BOX집_구조도_계간수로" xfId="1356"/>
    <cellStyle name="_도곡2교 교대 수량_암거수량_04 BOX집_구조도_구조도" xfId="1357"/>
    <cellStyle name="_도곡2교 교대 수량_암거수량_04 BOX집_구조도_구조도(마대포함)" xfId="1358"/>
    <cellStyle name="_도곡2교 교대 수량_암거수량_04 BOX집_구조도_구조도(배수관터파기 및 개거)" xfId="1359"/>
    <cellStyle name="_도곡2교 교대 수량_암거수량_04 BOX집_구조도_구조도(상주)" xfId="1360"/>
    <cellStyle name="_도곡2교 교대 수량_암거수량_04 BOX집_구조도_구조도(상주)_구조도" xfId="1361"/>
    <cellStyle name="_도곡2교 교대 수량_암거수량_04 BOX집_구조도_구조도." xfId="1362"/>
    <cellStyle name="_도곡2교 교대 수량_암거수량_04 BOX집_구조도_구조도.." xfId="1363"/>
    <cellStyle name="_도곡2교 교대 수량_암거수량_04 BOX집_구조도_구조도..." xfId="1364"/>
    <cellStyle name="_도곡2교 교대 수량_암거수량_04 BOX집_구조도_구조도_1" xfId="1365"/>
    <cellStyle name="_도곡2교 교대 수량_암거수량_04 BOX집_구조도_구조도_1_구조도" xfId="1366"/>
    <cellStyle name="_도곡2교 교대 수량_암거수량_04 BOX집_구조도_구조도_a" xfId="1373"/>
    <cellStyle name="_도곡2교 교대 수량_암거수량_04 BOX집_구조도_구조도_구조도" xfId="1367"/>
    <cellStyle name="_도곡2교 교대 수량_암거수량_04 BOX집_구조도_구조도_구조도(상주)" xfId="1368"/>
    <cellStyle name="_도곡2교 교대 수량_암거수량_04 BOX집_구조도_구조도_구조도(상주)_구조도" xfId="1369"/>
    <cellStyle name="_도곡2교 교대 수량_암거수량_04 BOX집_구조도_구조도_구조도_구조도" xfId="1370"/>
    <cellStyle name="_도곡2교 교대 수량_암거수량_04 BOX집_구조도_구조도_구조도0" xfId="1371"/>
    <cellStyle name="_도곡2교 교대 수량_암거수량_04 BOX집_구조도_구조도_변경" xfId="1372"/>
    <cellStyle name="_도곡2교 교대 수량_암거수량_04 BOX집_구조도_구조도0" xfId="1374"/>
    <cellStyle name="_도곡2교 교대 수량_암거수량_04 BOX집_구조도_구조도0_1" xfId="1375"/>
    <cellStyle name="_도곡2교 교대 수량_암거수량_04 BOX집_구조도_구조도0_구조도0" xfId="1376"/>
    <cellStyle name="_도곡2교 교대 수량_암거수량_04 BOX집_구조도_구조도2" xfId="1377"/>
    <cellStyle name="_도곡2교 교대 수량_암거수량_04 BOX집_구조도_구조도22" xfId="1378"/>
    <cellStyle name="_도곡2교 교대 수량_암거수량_04 BOX집_구조도_구조도-흙막이~" xfId="1379"/>
    <cellStyle name="_도곡2교 교대 수량_암거수량_04 BOX집_구조도_구조물도" xfId="1380"/>
    <cellStyle name="_도곡2교 교대 수량_암거수량_04 BOX집_구조도_댐구조도" xfId="1381"/>
    <cellStyle name="_도곡2교 교대 수량_암거수량_04 BOX집_구조도_바닥막이구조" xfId="1382"/>
    <cellStyle name="_도곡2교 교대 수량_암거수량_04 BOX집_구조도_바닥막이구조도" xfId="1383"/>
    <cellStyle name="_도곡2교 교대 수량_암거수량_04 BOX집_구조도_보막이구조도" xfId="1384"/>
    <cellStyle name="_도곡2교 교대 수량_암거수량_04 BOX집_구조도0" xfId="1385"/>
    <cellStyle name="_도곡2교 교대 수량_암거수량_04 BOX집_구조도0_1" xfId="1386"/>
    <cellStyle name="_도곡2교 교대 수량_암거수량_04 BOX집_구조도0_구조도" xfId="1387"/>
    <cellStyle name="_도곡2교 교대 수량_암거수량_04 BOX집_구조도0_구조도_구조도0" xfId="1388"/>
    <cellStyle name="_도곡2교 교대 수량_암거수량_04 BOX집_구조도0_구조도0" xfId="1389"/>
    <cellStyle name="_도곡2교 교대 수량_암거수량_04 BOX집_구조도0_바닥막이구조" xfId="1390"/>
    <cellStyle name="_도곡2교 교대 수량_암거수량_04 BOX집_구조도0_바닥막이구조도" xfId="1391"/>
    <cellStyle name="_도곡2교 교대 수량_암거수량_04 BOX집_내역서2" xfId="1392"/>
    <cellStyle name="_도곡2교 교대 수량_암거수량_04 BOX집_바닥막이구조" xfId="1393"/>
    <cellStyle name="_도곡2교 교대 수량_암거수량_04 BOX집_설계내역(원본)" xfId="1394"/>
    <cellStyle name="_도곡2교 교대 수량_암거수량_04 BOX집_설계내역(원본)_설계내역(구미정)" xfId="1395"/>
    <cellStyle name="_도곡2교 교대 수량_암거수량_04 BOX집_설계내역(원본)_설계내역(원본)" xfId="1396"/>
    <cellStyle name="_도곡2교 교대 수량_암거수량_구조도" xfId="1397"/>
    <cellStyle name="_도곡2교 교대 수량_암거수량_구조도(상주)" xfId="1398"/>
    <cellStyle name="_도곡2교 교대 수량_암거수량_구조도(상주)_구조도" xfId="1399"/>
    <cellStyle name="_도곡2교 교대 수량_암거수량_구조도_1" xfId="1400"/>
    <cellStyle name="_도곡2교 교대 수량_암거수량_구조도_1_구조도" xfId="1401"/>
    <cellStyle name="_도곡2교 교대 수량_암거수량_구조도_계간수로" xfId="1402"/>
    <cellStyle name="_도곡2교 교대 수량_암거수량_구조도_구조도" xfId="1403"/>
    <cellStyle name="_도곡2교 교대 수량_암거수량_구조도_구조도(마대포함)" xfId="1404"/>
    <cellStyle name="_도곡2교 교대 수량_암거수량_구조도_구조도(배수관터파기 및 개거)" xfId="1405"/>
    <cellStyle name="_도곡2교 교대 수량_암거수량_구조도_구조도(상주)" xfId="1406"/>
    <cellStyle name="_도곡2교 교대 수량_암거수량_구조도_구조도(상주)_구조도" xfId="1407"/>
    <cellStyle name="_도곡2교 교대 수량_암거수량_구조도_구조도." xfId="1408"/>
    <cellStyle name="_도곡2교 교대 수량_암거수량_구조도_구조도.." xfId="1409"/>
    <cellStyle name="_도곡2교 교대 수량_암거수량_구조도_구조도..." xfId="1410"/>
    <cellStyle name="_도곡2교 교대 수량_암거수량_구조도_구조도_1" xfId="1411"/>
    <cellStyle name="_도곡2교 교대 수량_암거수량_구조도_구조도_1_구조도" xfId="1412"/>
    <cellStyle name="_도곡2교 교대 수량_암거수량_구조도_구조도_a" xfId="1419"/>
    <cellStyle name="_도곡2교 교대 수량_암거수량_구조도_구조도_구조도" xfId="1413"/>
    <cellStyle name="_도곡2교 교대 수량_암거수량_구조도_구조도_구조도(상주)" xfId="1414"/>
    <cellStyle name="_도곡2교 교대 수량_암거수량_구조도_구조도_구조도(상주)_구조도" xfId="1415"/>
    <cellStyle name="_도곡2교 교대 수량_암거수량_구조도_구조도_구조도_구조도" xfId="1416"/>
    <cellStyle name="_도곡2교 교대 수량_암거수량_구조도_구조도_구조도0" xfId="1417"/>
    <cellStyle name="_도곡2교 교대 수량_암거수량_구조도_구조도_변경" xfId="1418"/>
    <cellStyle name="_도곡2교 교대 수량_암거수량_구조도_구조도0" xfId="1420"/>
    <cellStyle name="_도곡2교 교대 수량_암거수량_구조도_구조도0_1" xfId="1421"/>
    <cellStyle name="_도곡2교 교대 수량_암거수량_구조도_구조도0_구조도0" xfId="1422"/>
    <cellStyle name="_도곡2교 교대 수량_암거수량_구조도_구조도2" xfId="1423"/>
    <cellStyle name="_도곡2교 교대 수량_암거수량_구조도_구조도22" xfId="1424"/>
    <cellStyle name="_도곡2교 교대 수량_암거수량_구조도_구조도-흙막이~" xfId="1425"/>
    <cellStyle name="_도곡2교 교대 수량_암거수량_구조도_구조물도" xfId="1426"/>
    <cellStyle name="_도곡2교 교대 수량_암거수량_구조도_댐구조도" xfId="1427"/>
    <cellStyle name="_도곡2교 교대 수량_암거수량_구조도_바닥막이구조" xfId="1428"/>
    <cellStyle name="_도곡2교 교대 수량_암거수량_구조도_바닥막이구조도" xfId="1429"/>
    <cellStyle name="_도곡2교 교대 수량_암거수량_구조도_보막이구조도" xfId="1430"/>
    <cellStyle name="_도곡2교 교대 수량_암거수량_구조도0" xfId="1431"/>
    <cellStyle name="_도곡2교 교대 수량_암거수량_구조도0_1" xfId="1432"/>
    <cellStyle name="_도곡2교 교대 수량_암거수량_구조도0_구조도" xfId="1433"/>
    <cellStyle name="_도곡2교 교대 수량_암거수량_구조도0_구조도_구조도0" xfId="1434"/>
    <cellStyle name="_도곡2교 교대 수량_암거수량_구조도0_구조도0" xfId="1435"/>
    <cellStyle name="_도곡2교 교대 수량_암거수량_구조도0_바닥막이구조" xfId="1436"/>
    <cellStyle name="_도곡2교 교대 수량_암거수량_구조도0_바닥막이구조도" xfId="1437"/>
    <cellStyle name="_도곡2교 교대 수량_암거수량_내역서2" xfId="1438"/>
    <cellStyle name="_도곡2교 교대 수량_암거수량_바닥막이구조" xfId="1439"/>
    <cellStyle name="_도곡2교 교대 수량_암거수량_설계내역(원본)" xfId="1440"/>
    <cellStyle name="_도곡2교 교대 수량_암거수량_설계내역(원본)_설계내역(구미정)" xfId="1441"/>
    <cellStyle name="_도곡2교 교대 수량_암거수량_설계내역(원본)_설계내역(원본)" xfId="1442"/>
    <cellStyle name="_도곡2교 교대(종점) 수량" xfId="1443"/>
    <cellStyle name="_도곡2교 교대(종점) 수량_구조도" xfId="1444"/>
    <cellStyle name="_도곡2교 교대(종점) 수량_구조도(상주)" xfId="1445"/>
    <cellStyle name="_도곡2교 교대(종점) 수량_구조도(상주)_구조도" xfId="1446"/>
    <cellStyle name="_도곡2교 교대(종점) 수량_구조도_1" xfId="1447"/>
    <cellStyle name="_도곡2교 교대(종점) 수량_구조도_1_구조도" xfId="1448"/>
    <cellStyle name="_도곡2교 교대(종점) 수량_구조도_계간수로" xfId="1449"/>
    <cellStyle name="_도곡2교 교대(종점) 수량_구조도_구조도" xfId="1450"/>
    <cellStyle name="_도곡2교 교대(종점) 수량_구조도_구조도(마대포함)" xfId="1451"/>
    <cellStyle name="_도곡2교 교대(종점) 수량_구조도_구조도(배수관터파기 및 개거)" xfId="1452"/>
    <cellStyle name="_도곡2교 교대(종점) 수량_구조도_구조도(상주)" xfId="1453"/>
    <cellStyle name="_도곡2교 교대(종점) 수량_구조도_구조도(상주)_구조도" xfId="1454"/>
    <cellStyle name="_도곡2교 교대(종점) 수량_구조도_구조도." xfId="1455"/>
    <cellStyle name="_도곡2교 교대(종점) 수량_구조도_구조도.." xfId="1456"/>
    <cellStyle name="_도곡2교 교대(종점) 수량_구조도_구조도..." xfId="1457"/>
    <cellStyle name="_도곡2교 교대(종점) 수량_구조도_구조도_1" xfId="1458"/>
    <cellStyle name="_도곡2교 교대(종점) 수량_구조도_구조도_1_구조도" xfId="1459"/>
    <cellStyle name="_도곡2교 교대(종점) 수량_구조도_구조도_a" xfId="1466"/>
    <cellStyle name="_도곡2교 교대(종점) 수량_구조도_구조도_구조도" xfId="1460"/>
    <cellStyle name="_도곡2교 교대(종점) 수량_구조도_구조도_구조도(상주)" xfId="1461"/>
    <cellStyle name="_도곡2교 교대(종점) 수량_구조도_구조도_구조도(상주)_구조도" xfId="1462"/>
    <cellStyle name="_도곡2교 교대(종점) 수량_구조도_구조도_구조도_구조도" xfId="1463"/>
    <cellStyle name="_도곡2교 교대(종점) 수량_구조도_구조도_구조도0" xfId="1464"/>
    <cellStyle name="_도곡2교 교대(종점) 수량_구조도_구조도_변경" xfId="1465"/>
    <cellStyle name="_도곡2교 교대(종점) 수량_구조도_구조도0" xfId="1467"/>
    <cellStyle name="_도곡2교 교대(종점) 수량_구조도_구조도0_1" xfId="1468"/>
    <cellStyle name="_도곡2교 교대(종점) 수량_구조도_구조도0_구조도0" xfId="1469"/>
    <cellStyle name="_도곡2교 교대(종점) 수량_구조도_구조도2" xfId="1470"/>
    <cellStyle name="_도곡2교 교대(종점) 수량_구조도_구조도22" xfId="1471"/>
    <cellStyle name="_도곡2교 교대(종점) 수량_구조도_구조도-흙막이~" xfId="1472"/>
    <cellStyle name="_도곡2교 교대(종점) 수량_구조도_구조물도" xfId="1473"/>
    <cellStyle name="_도곡2교 교대(종점) 수량_구조도_댐구조도" xfId="1474"/>
    <cellStyle name="_도곡2교 교대(종점) 수량_구조도_바닥막이구조" xfId="1475"/>
    <cellStyle name="_도곡2교 교대(종점) 수량_구조도_바닥막이구조도" xfId="1476"/>
    <cellStyle name="_도곡2교 교대(종점) 수량_구조도_보막이구조도" xfId="1477"/>
    <cellStyle name="_도곡2교 교대(종점) 수량_구조도0" xfId="1478"/>
    <cellStyle name="_도곡2교 교대(종점) 수량_구조도0_1" xfId="1479"/>
    <cellStyle name="_도곡2교 교대(종점) 수량_구조도0_구조도" xfId="1480"/>
    <cellStyle name="_도곡2교 교대(종점) 수량_구조도0_구조도_구조도0" xfId="1481"/>
    <cellStyle name="_도곡2교 교대(종점) 수량_구조도0_구조도0" xfId="1482"/>
    <cellStyle name="_도곡2교 교대(종점) 수량_구조도0_바닥막이구조" xfId="1483"/>
    <cellStyle name="_도곡2교 교대(종점) 수량_구조도0_바닥막이구조도" xfId="1484"/>
    <cellStyle name="_도곡2교 교대(종점) 수량_내역서2" xfId="1485"/>
    <cellStyle name="_도곡2교 교대(종점) 수량_바닥막이구조" xfId="1486"/>
    <cellStyle name="_도곡2교 교대(종점) 수량_설계내역(원본)" xfId="1487"/>
    <cellStyle name="_도곡2교 교대(종점) 수량_설계내역(원본)_설계내역(구미정)" xfId="1488"/>
    <cellStyle name="_도곡2교 교대(종점) 수량_설계내역(원본)_설계내역(원본)" xfId="1489"/>
    <cellStyle name="_도곡2교 교대(종점) 수량_신촌-유곡(암거)" xfId="1490"/>
    <cellStyle name="_도곡2교 교대(종점) 수량_신촌-유곡(암거)_04 BOX집" xfId="1491"/>
    <cellStyle name="_도곡2교 교대(종점) 수량_신촌-유곡(암거)_04 BOX집_구조도" xfId="1492"/>
    <cellStyle name="_도곡2교 교대(종점) 수량_신촌-유곡(암거)_04 BOX집_구조도(상주)" xfId="1493"/>
    <cellStyle name="_도곡2교 교대(종점) 수량_신촌-유곡(암거)_04 BOX집_구조도(상주)_구조도" xfId="1494"/>
    <cellStyle name="_도곡2교 교대(종점) 수량_신촌-유곡(암거)_04 BOX집_구조도_1" xfId="1495"/>
    <cellStyle name="_도곡2교 교대(종점) 수량_신촌-유곡(암거)_04 BOX집_구조도_1_구조도" xfId="1496"/>
    <cellStyle name="_도곡2교 교대(종점) 수량_신촌-유곡(암거)_04 BOX집_구조도_계간수로" xfId="1497"/>
    <cellStyle name="_도곡2교 교대(종점) 수량_신촌-유곡(암거)_04 BOX집_구조도_구조도" xfId="1498"/>
    <cellStyle name="_도곡2교 교대(종점) 수량_신촌-유곡(암거)_04 BOX집_구조도_구조도(마대포함)" xfId="1499"/>
    <cellStyle name="_도곡2교 교대(종점) 수량_신촌-유곡(암거)_04 BOX집_구조도_구조도(배수관터파기 및 개거)" xfId="1500"/>
    <cellStyle name="_도곡2교 교대(종점) 수량_신촌-유곡(암거)_04 BOX집_구조도_구조도(상주)" xfId="1501"/>
    <cellStyle name="_도곡2교 교대(종점) 수량_신촌-유곡(암거)_04 BOX집_구조도_구조도(상주)_구조도" xfId="1502"/>
    <cellStyle name="_도곡2교 교대(종점) 수량_신촌-유곡(암거)_04 BOX집_구조도_구조도." xfId="1503"/>
    <cellStyle name="_도곡2교 교대(종점) 수량_신촌-유곡(암거)_04 BOX집_구조도_구조도.." xfId="1504"/>
    <cellStyle name="_도곡2교 교대(종점) 수량_신촌-유곡(암거)_04 BOX집_구조도_구조도..." xfId="1505"/>
    <cellStyle name="_도곡2교 교대(종점) 수량_신촌-유곡(암거)_04 BOX집_구조도_구조도_1" xfId="1506"/>
    <cellStyle name="_도곡2교 교대(종점) 수량_신촌-유곡(암거)_04 BOX집_구조도_구조도_1_구조도" xfId="1507"/>
    <cellStyle name="_도곡2교 교대(종점) 수량_신촌-유곡(암거)_04 BOX집_구조도_구조도_a" xfId="1514"/>
    <cellStyle name="_도곡2교 교대(종점) 수량_신촌-유곡(암거)_04 BOX집_구조도_구조도_구조도" xfId="1508"/>
    <cellStyle name="_도곡2교 교대(종점) 수량_신촌-유곡(암거)_04 BOX집_구조도_구조도_구조도(상주)" xfId="1509"/>
    <cellStyle name="_도곡2교 교대(종점) 수량_신촌-유곡(암거)_04 BOX집_구조도_구조도_구조도(상주)_구조도" xfId="1510"/>
    <cellStyle name="_도곡2교 교대(종점) 수량_신촌-유곡(암거)_04 BOX집_구조도_구조도_구조도_구조도" xfId="1511"/>
    <cellStyle name="_도곡2교 교대(종점) 수량_신촌-유곡(암거)_04 BOX집_구조도_구조도_구조도0" xfId="1512"/>
    <cellStyle name="_도곡2교 교대(종점) 수량_신촌-유곡(암거)_04 BOX집_구조도_구조도_변경" xfId="1513"/>
    <cellStyle name="_도곡2교 교대(종점) 수량_신촌-유곡(암거)_04 BOX집_구조도_구조도0" xfId="1515"/>
    <cellStyle name="_도곡2교 교대(종점) 수량_신촌-유곡(암거)_04 BOX집_구조도_구조도0_1" xfId="1516"/>
    <cellStyle name="_도곡2교 교대(종점) 수량_신촌-유곡(암거)_04 BOX집_구조도_구조도0_구조도0" xfId="1517"/>
    <cellStyle name="_도곡2교 교대(종점) 수량_신촌-유곡(암거)_04 BOX집_구조도_구조도2" xfId="1518"/>
    <cellStyle name="_도곡2교 교대(종점) 수량_신촌-유곡(암거)_04 BOX집_구조도_구조도22" xfId="1519"/>
    <cellStyle name="_도곡2교 교대(종점) 수량_신촌-유곡(암거)_04 BOX집_구조도_구조도-흙막이~" xfId="1520"/>
    <cellStyle name="_도곡2교 교대(종점) 수량_신촌-유곡(암거)_04 BOX집_구조도_구조물도" xfId="1521"/>
    <cellStyle name="_도곡2교 교대(종점) 수량_신촌-유곡(암거)_04 BOX집_구조도_댐구조도" xfId="1522"/>
    <cellStyle name="_도곡2교 교대(종점) 수량_신촌-유곡(암거)_04 BOX집_구조도_바닥막이구조" xfId="1523"/>
    <cellStyle name="_도곡2교 교대(종점) 수량_신촌-유곡(암거)_04 BOX집_구조도_바닥막이구조도" xfId="1524"/>
    <cellStyle name="_도곡2교 교대(종점) 수량_신촌-유곡(암거)_04 BOX집_구조도_보막이구조도" xfId="1525"/>
    <cellStyle name="_도곡2교 교대(종점) 수량_신촌-유곡(암거)_04 BOX집_구조도0" xfId="1526"/>
    <cellStyle name="_도곡2교 교대(종점) 수량_신촌-유곡(암거)_04 BOX집_구조도0_1" xfId="1527"/>
    <cellStyle name="_도곡2교 교대(종점) 수량_신촌-유곡(암거)_04 BOX집_구조도0_구조도" xfId="1528"/>
    <cellStyle name="_도곡2교 교대(종점) 수량_신촌-유곡(암거)_04 BOX집_구조도0_구조도_구조도0" xfId="1529"/>
    <cellStyle name="_도곡2교 교대(종점) 수량_신촌-유곡(암거)_04 BOX집_구조도0_구조도0" xfId="1530"/>
    <cellStyle name="_도곡2교 교대(종점) 수량_신촌-유곡(암거)_04 BOX집_구조도0_바닥막이구조" xfId="1531"/>
    <cellStyle name="_도곡2교 교대(종점) 수량_신촌-유곡(암거)_04 BOX집_구조도0_바닥막이구조도" xfId="1532"/>
    <cellStyle name="_도곡2교 교대(종점) 수량_신촌-유곡(암거)_04 BOX집_내역서2" xfId="1533"/>
    <cellStyle name="_도곡2교 교대(종점) 수량_신촌-유곡(암거)_04 BOX집_바닥막이구조" xfId="1534"/>
    <cellStyle name="_도곡2교 교대(종점) 수량_신촌-유곡(암거)_04 BOX집_설계내역(원본)" xfId="1535"/>
    <cellStyle name="_도곡2교 교대(종점) 수량_신촌-유곡(암거)_04 BOX집_설계내역(원본)_설계내역(구미정)" xfId="1536"/>
    <cellStyle name="_도곡2교 교대(종점) 수량_신촌-유곡(암거)_04 BOX집_설계내역(원본)_설계내역(원본)" xfId="1537"/>
    <cellStyle name="_도곡2교 교대(종점) 수량_신촌-유곡(암거)_구조도" xfId="1538"/>
    <cellStyle name="_도곡2교 교대(종점) 수량_신촌-유곡(암거)_구조도(상주)" xfId="1539"/>
    <cellStyle name="_도곡2교 교대(종점) 수량_신촌-유곡(암거)_구조도(상주)_구조도" xfId="1540"/>
    <cellStyle name="_도곡2교 교대(종점) 수량_신촌-유곡(암거)_구조도_1" xfId="1541"/>
    <cellStyle name="_도곡2교 교대(종점) 수량_신촌-유곡(암거)_구조도_1_구조도" xfId="1542"/>
    <cellStyle name="_도곡2교 교대(종점) 수량_신촌-유곡(암거)_구조도_계간수로" xfId="1543"/>
    <cellStyle name="_도곡2교 교대(종점) 수량_신촌-유곡(암거)_구조도_구조도" xfId="1544"/>
    <cellStyle name="_도곡2교 교대(종점) 수량_신촌-유곡(암거)_구조도_구조도(마대포함)" xfId="1545"/>
    <cellStyle name="_도곡2교 교대(종점) 수량_신촌-유곡(암거)_구조도_구조도(배수관터파기 및 개거)" xfId="1546"/>
    <cellStyle name="_도곡2교 교대(종점) 수량_신촌-유곡(암거)_구조도_구조도(상주)" xfId="1547"/>
    <cellStyle name="_도곡2교 교대(종점) 수량_신촌-유곡(암거)_구조도_구조도(상주)_구조도" xfId="1548"/>
    <cellStyle name="_도곡2교 교대(종점) 수량_신촌-유곡(암거)_구조도_구조도." xfId="1549"/>
    <cellStyle name="_도곡2교 교대(종점) 수량_신촌-유곡(암거)_구조도_구조도.." xfId="1550"/>
    <cellStyle name="_도곡2교 교대(종점) 수량_신촌-유곡(암거)_구조도_구조도..." xfId="1551"/>
    <cellStyle name="_도곡2교 교대(종점) 수량_신촌-유곡(암거)_구조도_구조도_1" xfId="1552"/>
    <cellStyle name="_도곡2교 교대(종점) 수량_신촌-유곡(암거)_구조도_구조도_1_구조도" xfId="1553"/>
    <cellStyle name="_도곡2교 교대(종점) 수량_신촌-유곡(암거)_구조도_구조도_a" xfId="1560"/>
    <cellStyle name="_도곡2교 교대(종점) 수량_신촌-유곡(암거)_구조도_구조도_구조도" xfId="1554"/>
    <cellStyle name="_도곡2교 교대(종점) 수량_신촌-유곡(암거)_구조도_구조도_구조도(상주)" xfId="1555"/>
    <cellStyle name="_도곡2교 교대(종점) 수량_신촌-유곡(암거)_구조도_구조도_구조도(상주)_구조도" xfId="1556"/>
    <cellStyle name="_도곡2교 교대(종점) 수량_신촌-유곡(암거)_구조도_구조도_구조도_구조도" xfId="1557"/>
    <cellStyle name="_도곡2교 교대(종점) 수량_신촌-유곡(암거)_구조도_구조도_구조도0" xfId="1558"/>
    <cellStyle name="_도곡2교 교대(종점) 수량_신촌-유곡(암거)_구조도_구조도_변경" xfId="1559"/>
    <cellStyle name="_도곡2교 교대(종점) 수량_신촌-유곡(암거)_구조도_구조도0" xfId="1561"/>
    <cellStyle name="_도곡2교 교대(종점) 수량_신촌-유곡(암거)_구조도_구조도0_1" xfId="1562"/>
    <cellStyle name="_도곡2교 교대(종점) 수량_신촌-유곡(암거)_구조도_구조도0_구조도0" xfId="1563"/>
    <cellStyle name="_도곡2교 교대(종점) 수량_신촌-유곡(암거)_구조도_구조도2" xfId="1564"/>
    <cellStyle name="_도곡2교 교대(종점) 수량_신촌-유곡(암거)_구조도_구조도22" xfId="1565"/>
    <cellStyle name="_도곡2교 교대(종점) 수량_신촌-유곡(암거)_구조도_구조도-흙막이~" xfId="1566"/>
    <cellStyle name="_도곡2교 교대(종점) 수량_신촌-유곡(암거)_구조도_구조물도" xfId="1567"/>
    <cellStyle name="_도곡2교 교대(종점) 수량_신촌-유곡(암거)_구조도_댐구조도" xfId="1568"/>
    <cellStyle name="_도곡2교 교대(종점) 수량_신촌-유곡(암거)_구조도_바닥막이구조" xfId="1569"/>
    <cellStyle name="_도곡2교 교대(종점) 수량_신촌-유곡(암거)_구조도_바닥막이구조도" xfId="1570"/>
    <cellStyle name="_도곡2교 교대(종점) 수량_신촌-유곡(암거)_구조도_보막이구조도" xfId="1571"/>
    <cellStyle name="_도곡2교 교대(종점) 수량_신촌-유곡(암거)_구조도0" xfId="1572"/>
    <cellStyle name="_도곡2교 교대(종점) 수량_신촌-유곡(암거)_구조도0_1" xfId="1573"/>
    <cellStyle name="_도곡2교 교대(종점) 수량_신촌-유곡(암거)_구조도0_구조도" xfId="1574"/>
    <cellStyle name="_도곡2교 교대(종점) 수량_신촌-유곡(암거)_구조도0_구조도_구조도0" xfId="1575"/>
    <cellStyle name="_도곡2교 교대(종점) 수량_신촌-유곡(암거)_구조도0_구조도0" xfId="1576"/>
    <cellStyle name="_도곡2교 교대(종점) 수량_신촌-유곡(암거)_구조도0_바닥막이구조" xfId="1577"/>
    <cellStyle name="_도곡2교 교대(종점) 수량_신촌-유곡(암거)_구조도0_바닥막이구조도" xfId="1578"/>
    <cellStyle name="_도곡2교 교대(종점) 수량_신촌-유곡(암거)_내역서2" xfId="1579"/>
    <cellStyle name="_도곡2교 교대(종점) 수량_신촌-유곡(암거)_바닥막이구조" xfId="1580"/>
    <cellStyle name="_도곡2교 교대(종점) 수량_신촌-유곡(암거)_설계내역(원본)" xfId="1581"/>
    <cellStyle name="_도곡2교 교대(종점) 수량_신촌-유곡(암거)_설계내역(원본)_설계내역(구미정)" xfId="1582"/>
    <cellStyle name="_도곡2교 교대(종점) 수량_신촌-유곡(암거)_설계내역(원본)_설계내역(원본)" xfId="1583"/>
    <cellStyle name="_도곡2교 교대(종점) 수량_암거수량" xfId="1584"/>
    <cellStyle name="_도곡2교 교대(종점) 수량_암거수량(2)" xfId="1585"/>
    <cellStyle name="_도곡2교 교대(종점) 수량_암거수량(2)_04 BOX집" xfId="1586"/>
    <cellStyle name="_도곡2교 교대(종점) 수량_암거수량(2)_04 BOX집_구조도" xfId="1587"/>
    <cellStyle name="_도곡2교 교대(종점) 수량_암거수량(2)_04 BOX집_구조도(상주)" xfId="1588"/>
    <cellStyle name="_도곡2교 교대(종점) 수량_암거수량(2)_04 BOX집_구조도(상주)_구조도" xfId="1589"/>
    <cellStyle name="_도곡2교 교대(종점) 수량_암거수량(2)_04 BOX집_구조도_1" xfId="1590"/>
    <cellStyle name="_도곡2교 교대(종점) 수량_암거수량(2)_04 BOX집_구조도_1_구조도" xfId="1591"/>
    <cellStyle name="_도곡2교 교대(종점) 수량_암거수량(2)_04 BOX집_구조도_계간수로" xfId="1592"/>
    <cellStyle name="_도곡2교 교대(종점) 수량_암거수량(2)_04 BOX집_구조도_구조도" xfId="1593"/>
    <cellStyle name="_도곡2교 교대(종점) 수량_암거수량(2)_04 BOX집_구조도_구조도(마대포함)" xfId="1594"/>
    <cellStyle name="_도곡2교 교대(종점) 수량_암거수량(2)_04 BOX집_구조도_구조도(배수관터파기 및 개거)" xfId="1595"/>
    <cellStyle name="_도곡2교 교대(종점) 수량_암거수량(2)_04 BOX집_구조도_구조도(상주)" xfId="1596"/>
    <cellStyle name="_도곡2교 교대(종점) 수량_암거수량(2)_04 BOX집_구조도_구조도(상주)_구조도" xfId="1597"/>
    <cellStyle name="_도곡2교 교대(종점) 수량_암거수량(2)_04 BOX집_구조도_구조도." xfId="1598"/>
    <cellStyle name="_도곡2교 교대(종점) 수량_암거수량(2)_04 BOX집_구조도_구조도.." xfId="1599"/>
    <cellStyle name="_도곡2교 교대(종점) 수량_암거수량(2)_04 BOX집_구조도_구조도..." xfId="1600"/>
    <cellStyle name="_도곡2교 교대(종점) 수량_암거수량(2)_04 BOX집_구조도_구조도_1" xfId="1601"/>
    <cellStyle name="_도곡2교 교대(종점) 수량_암거수량(2)_04 BOX집_구조도_구조도_1_구조도" xfId="1602"/>
    <cellStyle name="_도곡2교 교대(종점) 수량_암거수량(2)_04 BOX집_구조도_구조도_a" xfId="1609"/>
    <cellStyle name="_도곡2교 교대(종점) 수량_암거수량(2)_04 BOX집_구조도_구조도_구조도" xfId="1603"/>
    <cellStyle name="_도곡2교 교대(종점) 수량_암거수량(2)_04 BOX집_구조도_구조도_구조도(상주)" xfId="1604"/>
    <cellStyle name="_도곡2교 교대(종점) 수량_암거수량(2)_04 BOX집_구조도_구조도_구조도(상주)_구조도" xfId="1605"/>
    <cellStyle name="_도곡2교 교대(종점) 수량_암거수량(2)_04 BOX집_구조도_구조도_구조도_구조도" xfId="1606"/>
    <cellStyle name="_도곡2교 교대(종점) 수량_암거수량(2)_04 BOX집_구조도_구조도_구조도0" xfId="1607"/>
    <cellStyle name="_도곡2교 교대(종점) 수량_암거수량(2)_04 BOX집_구조도_구조도_변경" xfId="1608"/>
    <cellStyle name="_도곡2교 교대(종점) 수량_암거수량(2)_04 BOX집_구조도_구조도0" xfId="1610"/>
    <cellStyle name="_도곡2교 교대(종점) 수량_암거수량(2)_04 BOX집_구조도_구조도0_1" xfId="1611"/>
    <cellStyle name="_도곡2교 교대(종점) 수량_암거수량(2)_04 BOX집_구조도_구조도0_구조도0" xfId="1612"/>
    <cellStyle name="_도곡2교 교대(종점) 수량_암거수량(2)_04 BOX집_구조도_구조도2" xfId="1613"/>
    <cellStyle name="_도곡2교 교대(종점) 수량_암거수량(2)_04 BOX집_구조도_구조도22" xfId="1614"/>
    <cellStyle name="_도곡2교 교대(종점) 수량_암거수량(2)_04 BOX집_구조도_구조도-흙막이~" xfId="1615"/>
    <cellStyle name="_도곡2교 교대(종점) 수량_암거수량(2)_04 BOX집_구조도_구조물도" xfId="1616"/>
    <cellStyle name="_도곡2교 교대(종점) 수량_암거수량(2)_04 BOX집_구조도_댐구조도" xfId="1617"/>
    <cellStyle name="_도곡2교 교대(종점) 수량_암거수량(2)_04 BOX집_구조도_바닥막이구조" xfId="1618"/>
    <cellStyle name="_도곡2교 교대(종점) 수량_암거수량(2)_04 BOX집_구조도_바닥막이구조도" xfId="1619"/>
    <cellStyle name="_도곡2교 교대(종점) 수량_암거수량(2)_04 BOX집_구조도_보막이구조도" xfId="1620"/>
    <cellStyle name="_도곡2교 교대(종점) 수량_암거수량(2)_04 BOX집_구조도0" xfId="1621"/>
    <cellStyle name="_도곡2교 교대(종점) 수량_암거수량(2)_04 BOX집_구조도0_1" xfId="1622"/>
    <cellStyle name="_도곡2교 교대(종점) 수량_암거수량(2)_04 BOX집_구조도0_구조도" xfId="1623"/>
    <cellStyle name="_도곡2교 교대(종점) 수량_암거수량(2)_04 BOX집_구조도0_구조도_구조도0" xfId="1624"/>
    <cellStyle name="_도곡2교 교대(종점) 수량_암거수량(2)_04 BOX집_구조도0_구조도0" xfId="1625"/>
    <cellStyle name="_도곡2교 교대(종점) 수량_암거수량(2)_04 BOX집_구조도0_바닥막이구조" xfId="1626"/>
    <cellStyle name="_도곡2교 교대(종점) 수량_암거수량(2)_04 BOX집_구조도0_바닥막이구조도" xfId="1627"/>
    <cellStyle name="_도곡2교 교대(종점) 수량_암거수량(2)_04 BOX집_내역서2" xfId="1628"/>
    <cellStyle name="_도곡2교 교대(종점) 수량_암거수량(2)_04 BOX집_바닥막이구조" xfId="1629"/>
    <cellStyle name="_도곡2교 교대(종점) 수량_암거수량(2)_04 BOX집_설계내역(원본)" xfId="1630"/>
    <cellStyle name="_도곡2교 교대(종점) 수량_암거수량(2)_04 BOX집_설계내역(원본)_설계내역(구미정)" xfId="1631"/>
    <cellStyle name="_도곡2교 교대(종점) 수량_암거수량(2)_04 BOX집_설계내역(원본)_설계내역(원본)" xfId="1632"/>
    <cellStyle name="_도곡2교 교대(종점) 수량_암거수량(2)_구조도" xfId="1633"/>
    <cellStyle name="_도곡2교 교대(종점) 수량_암거수량(2)_구조도(상주)" xfId="1634"/>
    <cellStyle name="_도곡2교 교대(종점) 수량_암거수량(2)_구조도(상주)_구조도" xfId="1635"/>
    <cellStyle name="_도곡2교 교대(종점) 수량_암거수량(2)_구조도_1" xfId="1636"/>
    <cellStyle name="_도곡2교 교대(종점) 수량_암거수량(2)_구조도_1_구조도" xfId="1637"/>
    <cellStyle name="_도곡2교 교대(종점) 수량_암거수량(2)_구조도_계간수로" xfId="1638"/>
    <cellStyle name="_도곡2교 교대(종점) 수량_암거수량(2)_구조도_구조도" xfId="1639"/>
    <cellStyle name="_도곡2교 교대(종점) 수량_암거수량(2)_구조도_구조도(마대포함)" xfId="1640"/>
    <cellStyle name="_도곡2교 교대(종점) 수량_암거수량(2)_구조도_구조도(배수관터파기 및 개거)" xfId="1641"/>
    <cellStyle name="_도곡2교 교대(종점) 수량_암거수량(2)_구조도_구조도(상주)" xfId="1642"/>
    <cellStyle name="_도곡2교 교대(종점) 수량_암거수량(2)_구조도_구조도(상주)_구조도" xfId="1643"/>
    <cellStyle name="_도곡2교 교대(종점) 수량_암거수량(2)_구조도_구조도." xfId="1644"/>
    <cellStyle name="_도곡2교 교대(종점) 수량_암거수량(2)_구조도_구조도.." xfId="1645"/>
    <cellStyle name="_도곡2교 교대(종점) 수량_암거수량(2)_구조도_구조도..." xfId="1646"/>
    <cellStyle name="_도곡2교 교대(종점) 수량_암거수량(2)_구조도_구조도_1" xfId="1647"/>
    <cellStyle name="_도곡2교 교대(종점) 수량_암거수량(2)_구조도_구조도_1_구조도" xfId="1648"/>
    <cellStyle name="_도곡2교 교대(종점) 수량_암거수량(2)_구조도_구조도_a" xfId="1655"/>
    <cellStyle name="_도곡2교 교대(종점) 수량_암거수량(2)_구조도_구조도_구조도" xfId="1649"/>
    <cellStyle name="_도곡2교 교대(종점) 수량_암거수량(2)_구조도_구조도_구조도(상주)" xfId="1650"/>
    <cellStyle name="_도곡2교 교대(종점) 수량_암거수량(2)_구조도_구조도_구조도(상주)_구조도" xfId="1651"/>
    <cellStyle name="_도곡2교 교대(종점) 수량_암거수량(2)_구조도_구조도_구조도_구조도" xfId="1652"/>
    <cellStyle name="_도곡2교 교대(종점) 수량_암거수량(2)_구조도_구조도_구조도0" xfId="1653"/>
    <cellStyle name="_도곡2교 교대(종점) 수량_암거수량(2)_구조도_구조도_변경" xfId="1654"/>
    <cellStyle name="_도곡2교 교대(종점) 수량_암거수량(2)_구조도_구조도0" xfId="1656"/>
    <cellStyle name="_도곡2교 교대(종점) 수량_암거수량(2)_구조도_구조도0_1" xfId="1657"/>
    <cellStyle name="_도곡2교 교대(종점) 수량_암거수량(2)_구조도_구조도0_구조도0" xfId="1658"/>
    <cellStyle name="_도곡2교 교대(종점) 수량_암거수량(2)_구조도_구조도2" xfId="1659"/>
    <cellStyle name="_도곡2교 교대(종점) 수량_암거수량(2)_구조도_구조도22" xfId="1660"/>
    <cellStyle name="_도곡2교 교대(종점) 수량_암거수량(2)_구조도_구조도-흙막이~" xfId="1661"/>
    <cellStyle name="_도곡2교 교대(종점) 수량_암거수량(2)_구조도_구조물도" xfId="1662"/>
    <cellStyle name="_도곡2교 교대(종점) 수량_암거수량(2)_구조도_댐구조도" xfId="1663"/>
    <cellStyle name="_도곡2교 교대(종점) 수량_암거수량(2)_구조도_바닥막이구조" xfId="1664"/>
    <cellStyle name="_도곡2교 교대(종점) 수량_암거수량(2)_구조도_바닥막이구조도" xfId="1665"/>
    <cellStyle name="_도곡2교 교대(종점) 수량_암거수량(2)_구조도_보막이구조도" xfId="1666"/>
    <cellStyle name="_도곡2교 교대(종점) 수량_암거수량(2)_구조도0" xfId="1667"/>
    <cellStyle name="_도곡2교 교대(종점) 수량_암거수량(2)_구조도0_1" xfId="1668"/>
    <cellStyle name="_도곡2교 교대(종점) 수량_암거수량(2)_구조도0_구조도" xfId="1669"/>
    <cellStyle name="_도곡2교 교대(종점) 수량_암거수량(2)_구조도0_구조도_구조도0" xfId="1670"/>
    <cellStyle name="_도곡2교 교대(종점) 수량_암거수량(2)_구조도0_구조도0" xfId="1671"/>
    <cellStyle name="_도곡2교 교대(종점) 수량_암거수량(2)_구조도0_바닥막이구조" xfId="1672"/>
    <cellStyle name="_도곡2교 교대(종점) 수량_암거수량(2)_구조도0_바닥막이구조도" xfId="1673"/>
    <cellStyle name="_도곡2교 교대(종점) 수량_암거수량(2)_내역서2" xfId="1674"/>
    <cellStyle name="_도곡2교 교대(종점) 수량_암거수량(2)_바닥막이구조" xfId="1675"/>
    <cellStyle name="_도곡2교 교대(종점) 수량_암거수량(2)_설계내역(원본)" xfId="1676"/>
    <cellStyle name="_도곡2교 교대(종점) 수량_암거수량(2)_설계내역(원본)_설계내역(구미정)" xfId="1677"/>
    <cellStyle name="_도곡2교 교대(종점) 수량_암거수량(2)_설계내역(원본)_설계내역(원본)" xfId="1678"/>
    <cellStyle name="_도곡2교 교대(종점) 수량_암거수량_04 BOX집" xfId="1679"/>
    <cellStyle name="_도곡2교 교대(종점) 수량_암거수량_04 BOX집_구조도" xfId="1680"/>
    <cellStyle name="_도곡2교 교대(종점) 수량_암거수량_04 BOX집_구조도(상주)" xfId="1681"/>
    <cellStyle name="_도곡2교 교대(종점) 수량_암거수량_04 BOX집_구조도(상주)_구조도" xfId="1682"/>
    <cellStyle name="_도곡2교 교대(종점) 수량_암거수량_04 BOX집_구조도_1" xfId="1683"/>
    <cellStyle name="_도곡2교 교대(종점) 수량_암거수량_04 BOX집_구조도_1_구조도" xfId="1684"/>
    <cellStyle name="_도곡2교 교대(종점) 수량_암거수량_04 BOX집_구조도_계간수로" xfId="1685"/>
    <cellStyle name="_도곡2교 교대(종점) 수량_암거수량_04 BOX집_구조도_구조도" xfId="1686"/>
    <cellStyle name="_도곡2교 교대(종점) 수량_암거수량_04 BOX집_구조도_구조도(마대포함)" xfId="1687"/>
    <cellStyle name="_도곡2교 교대(종점) 수량_암거수량_04 BOX집_구조도_구조도(배수관터파기 및 개거)" xfId="1688"/>
    <cellStyle name="_도곡2교 교대(종점) 수량_암거수량_04 BOX집_구조도_구조도(상주)" xfId="1689"/>
    <cellStyle name="_도곡2교 교대(종점) 수량_암거수량_04 BOX집_구조도_구조도(상주)_구조도" xfId="1690"/>
    <cellStyle name="_도곡2교 교대(종점) 수량_암거수량_04 BOX집_구조도_구조도." xfId="1691"/>
    <cellStyle name="_도곡2교 교대(종점) 수량_암거수량_04 BOX집_구조도_구조도.." xfId="1692"/>
    <cellStyle name="_도곡2교 교대(종점) 수량_암거수량_04 BOX집_구조도_구조도..." xfId="1693"/>
    <cellStyle name="_도곡2교 교대(종점) 수량_암거수량_04 BOX집_구조도_구조도_1" xfId="1694"/>
    <cellStyle name="_도곡2교 교대(종점) 수량_암거수량_04 BOX집_구조도_구조도_1_구조도" xfId="1695"/>
    <cellStyle name="_도곡2교 교대(종점) 수량_암거수량_04 BOX집_구조도_구조도_a" xfId="1702"/>
    <cellStyle name="_도곡2교 교대(종점) 수량_암거수량_04 BOX집_구조도_구조도_구조도" xfId="1696"/>
    <cellStyle name="_도곡2교 교대(종점) 수량_암거수량_04 BOX집_구조도_구조도_구조도(상주)" xfId="1697"/>
    <cellStyle name="_도곡2교 교대(종점) 수량_암거수량_04 BOX집_구조도_구조도_구조도(상주)_구조도" xfId="1698"/>
    <cellStyle name="_도곡2교 교대(종점) 수량_암거수량_04 BOX집_구조도_구조도_구조도_구조도" xfId="1699"/>
    <cellStyle name="_도곡2교 교대(종점) 수량_암거수량_04 BOX집_구조도_구조도_구조도0" xfId="1700"/>
    <cellStyle name="_도곡2교 교대(종점) 수량_암거수량_04 BOX집_구조도_구조도_변경" xfId="1701"/>
    <cellStyle name="_도곡2교 교대(종점) 수량_암거수량_04 BOX집_구조도_구조도0" xfId="1703"/>
    <cellStyle name="_도곡2교 교대(종점) 수량_암거수량_04 BOX집_구조도_구조도0_1" xfId="1704"/>
    <cellStyle name="_도곡2교 교대(종점) 수량_암거수량_04 BOX집_구조도_구조도0_구조도0" xfId="1705"/>
    <cellStyle name="_도곡2교 교대(종점) 수량_암거수량_04 BOX집_구조도_구조도2" xfId="1706"/>
    <cellStyle name="_도곡2교 교대(종점) 수량_암거수량_04 BOX집_구조도_구조도22" xfId="1707"/>
    <cellStyle name="_도곡2교 교대(종점) 수량_암거수량_04 BOX집_구조도_구조도-흙막이~" xfId="1708"/>
    <cellStyle name="_도곡2교 교대(종점) 수량_암거수량_04 BOX집_구조도_구조물도" xfId="1709"/>
    <cellStyle name="_도곡2교 교대(종점) 수량_암거수량_04 BOX집_구조도_댐구조도" xfId="1710"/>
    <cellStyle name="_도곡2교 교대(종점) 수량_암거수량_04 BOX집_구조도_바닥막이구조" xfId="1711"/>
    <cellStyle name="_도곡2교 교대(종점) 수량_암거수량_04 BOX집_구조도_바닥막이구조도" xfId="1712"/>
    <cellStyle name="_도곡2교 교대(종점) 수량_암거수량_04 BOX집_구조도_보막이구조도" xfId="1713"/>
    <cellStyle name="_도곡2교 교대(종점) 수량_암거수량_04 BOX집_구조도0" xfId="1714"/>
    <cellStyle name="_도곡2교 교대(종점) 수량_암거수량_04 BOX집_구조도0_1" xfId="1715"/>
    <cellStyle name="_도곡2교 교대(종점) 수량_암거수량_04 BOX집_구조도0_구조도" xfId="1716"/>
    <cellStyle name="_도곡2교 교대(종점) 수량_암거수량_04 BOX집_구조도0_구조도_구조도0" xfId="1717"/>
    <cellStyle name="_도곡2교 교대(종점) 수량_암거수량_04 BOX집_구조도0_구조도0" xfId="1718"/>
    <cellStyle name="_도곡2교 교대(종점) 수량_암거수량_04 BOX집_구조도0_바닥막이구조" xfId="1719"/>
    <cellStyle name="_도곡2교 교대(종점) 수량_암거수량_04 BOX집_구조도0_바닥막이구조도" xfId="1720"/>
    <cellStyle name="_도곡2교 교대(종점) 수량_암거수량_04 BOX집_내역서2" xfId="1721"/>
    <cellStyle name="_도곡2교 교대(종점) 수량_암거수량_04 BOX집_바닥막이구조" xfId="1722"/>
    <cellStyle name="_도곡2교 교대(종점) 수량_암거수량_04 BOX집_설계내역(원본)" xfId="1723"/>
    <cellStyle name="_도곡2교 교대(종점) 수량_암거수량_04 BOX집_설계내역(원본)_설계내역(구미정)" xfId="1724"/>
    <cellStyle name="_도곡2교 교대(종점) 수량_암거수량_04 BOX집_설계내역(원본)_설계내역(원본)" xfId="1725"/>
    <cellStyle name="_도곡2교 교대(종점) 수량_암거수량_구조도" xfId="1726"/>
    <cellStyle name="_도곡2교 교대(종점) 수량_암거수량_구조도(상주)" xfId="1727"/>
    <cellStyle name="_도곡2교 교대(종점) 수량_암거수량_구조도(상주)_구조도" xfId="1728"/>
    <cellStyle name="_도곡2교 교대(종점) 수량_암거수량_구조도_1" xfId="1729"/>
    <cellStyle name="_도곡2교 교대(종점) 수량_암거수량_구조도_1_구조도" xfId="1730"/>
    <cellStyle name="_도곡2교 교대(종점) 수량_암거수량_구조도_계간수로" xfId="1731"/>
    <cellStyle name="_도곡2교 교대(종점) 수량_암거수량_구조도_구조도" xfId="1732"/>
    <cellStyle name="_도곡2교 교대(종점) 수량_암거수량_구조도_구조도(마대포함)" xfId="1733"/>
    <cellStyle name="_도곡2교 교대(종점) 수량_암거수량_구조도_구조도(배수관터파기 및 개거)" xfId="1734"/>
    <cellStyle name="_도곡2교 교대(종점) 수량_암거수량_구조도_구조도(상주)" xfId="1735"/>
    <cellStyle name="_도곡2교 교대(종점) 수량_암거수량_구조도_구조도(상주)_구조도" xfId="1736"/>
    <cellStyle name="_도곡2교 교대(종점) 수량_암거수량_구조도_구조도." xfId="1737"/>
    <cellStyle name="_도곡2교 교대(종점) 수량_암거수량_구조도_구조도.." xfId="1738"/>
    <cellStyle name="_도곡2교 교대(종점) 수량_암거수량_구조도_구조도..." xfId="1739"/>
    <cellStyle name="_도곡2교 교대(종점) 수량_암거수량_구조도_구조도_1" xfId="1740"/>
    <cellStyle name="_도곡2교 교대(종점) 수량_암거수량_구조도_구조도_1_구조도" xfId="1741"/>
    <cellStyle name="_도곡2교 교대(종점) 수량_암거수량_구조도_구조도_a" xfId="1748"/>
    <cellStyle name="_도곡2교 교대(종점) 수량_암거수량_구조도_구조도_구조도" xfId="1742"/>
    <cellStyle name="_도곡2교 교대(종점) 수량_암거수량_구조도_구조도_구조도(상주)" xfId="1743"/>
    <cellStyle name="_도곡2교 교대(종점) 수량_암거수량_구조도_구조도_구조도(상주)_구조도" xfId="1744"/>
    <cellStyle name="_도곡2교 교대(종점) 수량_암거수량_구조도_구조도_구조도_구조도" xfId="1745"/>
    <cellStyle name="_도곡2교 교대(종점) 수량_암거수량_구조도_구조도_구조도0" xfId="1746"/>
    <cellStyle name="_도곡2교 교대(종점) 수량_암거수량_구조도_구조도_변경" xfId="1747"/>
    <cellStyle name="_도곡2교 교대(종점) 수량_암거수량_구조도_구조도0" xfId="1749"/>
    <cellStyle name="_도곡2교 교대(종점) 수량_암거수량_구조도_구조도0_1" xfId="1750"/>
    <cellStyle name="_도곡2교 교대(종점) 수량_암거수량_구조도_구조도0_구조도0" xfId="1751"/>
    <cellStyle name="_도곡2교 교대(종점) 수량_암거수량_구조도_구조도2" xfId="1752"/>
    <cellStyle name="_도곡2교 교대(종점) 수량_암거수량_구조도_구조도22" xfId="1753"/>
    <cellStyle name="_도곡2교 교대(종점) 수량_암거수량_구조도_구조도-흙막이~" xfId="1754"/>
    <cellStyle name="_도곡2교 교대(종점) 수량_암거수량_구조도_구조물도" xfId="1755"/>
    <cellStyle name="_도곡2교 교대(종점) 수량_암거수량_구조도_댐구조도" xfId="1756"/>
    <cellStyle name="_도곡2교 교대(종점) 수량_암거수량_구조도_바닥막이구조" xfId="1757"/>
    <cellStyle name="_도곡2교 교대(종점) 수량_암거수량_구조도_바닥막이구조도" xfId="1758"/>
    <cellStyle name="_도곡2교 교대(종점) 수량_암거수량_구조도_보막이구조도" xfId="1759"/>
    <cellStyle name="_도곡2교 교대(종점) 수량_암거수량_구조도0" xfId="1760"/>
    <cellStyle name="_도곡2교 교대(종점) 수량_암거수량_구조도0_1" xfId="1761"/>
    <cellStyle name="_도곡2교 교대(종점) 수량_암거수량_구조도0_구조도" xfId="1762"/>
    <cellStyle name="_도곡2교 교대(종점) 수량_암거수량_구조도0_구조도_구조도0" xfId="1763"/>
    <cellStyle name="_도곡2교 교대(종점) 수량_암거수량_구조도0_구조도0" xfId="1764"/>
    <cellStyle name="_도곡2교 교대(종점) 수량_암거수량_구조도0_바닥막이구조" xfId="1765"/>
    <cellStyle name="_도곡2교 교대(종점) 수량_암거수량_구조도0_바닥막이구조도" xfId="1766"/>
    <cellStyle name="_도곡2교 교대(종점) 수량_암거수량_내역서2" xfId="1767"/>
    <cellStyle name="_도곡2교 교대(종점) 수량_암거수량_바닥막이구조" xfId="1768"/>
    <cellStyle name="_도곡2교 교대(종점) 수량_암거수량_설계내역(원본)" xfId="1769"/>
    <cellStyle name="_도곡2교 교대(종점) 수량_암거수량_설계내역(원본)_설계내역(구미정)" xfId="1770"/>
    <cellStyle name="_도곡2교 교대(종점) 수량_암거수량_설계내역(원본)_설계내역(원본)" xfId="1771"/>
    <cellStyle name="_도곡3교 교대 수량" xfId="1772"/>
    <cellStyle name="_도곡3교 교대 수량_구조도" xfId="1773"/>
    <cellStyle name="_도곡3교 교대 수량_구조도(상주)" xfId="1774"/>
    <cellStyle name="_도곡3교 교대 수량_구조도(상주)_구조도" xfId="1775"/>
    <cellStyle name="_도곡3교 교대 수량_구조도_1" xfId="1776"/>
    <cellStyle name="_도곡3교 교대 수량_구조도_1_구조도" xfId="1777"/>
    <cellStyle name="_도곡3교 교대 수량_구조도_계간수로" xfId="1778"/>
    <cellStyle name="_도곡3교 교대 수량_구조도_구조도" xfId="1779"/>
    <cellStyle name="_도곡3교 교대 수량_구조도_구조도(마대포함)" xfId="1780"/>
    <cellStyle name="_도곡3교 교대 수량_구조도_구조도(배수관터파기 및 개거)" xfId="1781"/>
    <cellStyle name="_도곡3교 교대 수량_구조도_구조도(상주)" xfId="1782"/>
    <cellStyle name="_도곡3교 교대 수량_구조도_구조도(상주)_구조도" xfId="1783"/>
    <cellStyle name="_도곡3교 교대 수량_구조도_구조도." xfId="1784"/>
    <cellStyle name="_도곡3교 교대 수량_구조도_구조도.." xfId="1785"/>
    <cellStyle name="_도곡3교 교대 수량_구조도_구조도..." xfId="1786"/>
    <cellStyle name="_도곡3교 교대 수량_구조도_구조도_1" xfId="1787"/>
    <cellStyle name="_도곡3교 교대 수량_구조도_구조도_1_구조도" xfId="1788"/>
    <cellStyle name="_도곡3교 교대 수량_구조도_구조도_a" xfId="1795"/>
    <cellStyle name="_도곡3교 교대 수량_구조도_구조도_구조도" xfId="1789"/>
    <cellStyle name="_도곡3교 교대 수량_구조도_구조도_구조도(상주)" xfId="1790"/>
    <cellStyle name="_도곡3교 교대 수량_구조도_구조도_구조도(상주)_구조도" xfId="1791"/>
    <cellStyle name="_도곡3교 교대 수량_구조도_구조도_구조도_구조도" xfId="1792"/>
    <cellStyle name="_도곡3교 교대 수량_구조도_구조도_구조도0" xfId="1793"/>
    <cellStyle name="_도곡3교 교대 수량_구조도_구조도_변경" xfId="1794"/>
    <cellStyle name="_도곡3교 교대 수량_구조도_구조도0" xfId="1796"/>
    <cellStyle name="_도곡3교 교대 수량_구조도_구조도0_1" xfId="1797"/>
    <cellStyle name="_도곡3교 교대 수량_구조도_구조도0_구조도0" xfId="1798"/>
    <cellStyle name="_도곡3교 교대 수량_구조도_구조도2" xfId="1799"/>
    <cellStyle name="_도곡3교 교대 수량_구조도_구조도22" xfId="1800"/>
    <cellStyle name="_도곡3교 교대 수량_구조도_구조도-흙막이~" xfId="1801"/>
    <cellStyle name="_도곡3교 교대 수량_구조도_구조물도" xfId="1802"/>
    <cellStyle name="_도곡3교 교대 수량_구조도_댐구조도" xfId="1803"/>
    <cellStyle name="_도곡3교 교대 수량_구조도_바닥막이구조" xfId="1804"/>
    <cellStyle name="_도곡3교 교대 수량_구조도_바닥막이구조도" xfId="1805"/>
    <cellStyle name="_도곡3교 교대 수량_구조도_보막이구조도" xfId="1806"/>
    <cellStyle name="_도곡3교 교대 수량_구조도0" xfId="1807"/>
    <cellStyle name="_도곡3교 교대 수량_구조도0_1" xfId="1808"/>
    <cellStyle name="_도곡3교 교대 수량_구조도0_구조도" xfId="1809"/>
    <cellStyle name="_도곡3교 교대 수량_구조도0_구조도_구조도0" xfId="1810"/>
    <cellStyle name="_도곡3교 교대 수량_구조도0_구조도0" xfId="1811"/>
    <cellStyle name="_도곡3교 교대 수량_구조도0_바닥막이구조" xfId="1812"/>
    <cellStyle name="_도곡3교 교대 수량_구조도0_바닥막이구조도" xfId="1813"/>
    <cellStyle name="_도곡3교 교대 수량_내역서2" xfId="1814"/>
    <cellStyle name="_도곡3교 교대 수량_바닥막이구조" xfId="1815"/>
    <cellStyle name="_도곡3교 교대 수량_설계내역(원본)" xfId="1816"/>
    <cellStyle name="_도곡3교 교대 수량_설계내역(원본)_설계내역(구미정)" xfId="1817"/>
    <cellStyle name="_도곡3교 교대 수량_설계내역(원본)_설계내역(원본)" xfId="1818"/>
    <cellStyle name="_도곡3교 교대 수량_신촌-유곡(암거)" xfId="1819"/>
    <cellStyle name="_도곡3교 교대 수량_신촌-유곡(암거)_04 BOX집" xfId="1820"/>
    <cellStyle name="_도곡3교 교대 수량_신촌-유곡(암거)_04 BOX집_구조도" xfId="1821"/>
    <cellStyle name="_도곡3교 교대 수량_신촌-유곡(암거)_04 BOX집_구조도(상주)" xfId="1822"/>
    <cellStyle name="_도곡3교 교대 수량_신촌-유곡(암거)_04 BOX집_구조도(상주)_구조도" xfId="1823"/>
    <cellStyle name="_도곡3교 교대 수량_신촌-유곡(암거)_04 BOX집_구조도_1" xfId="1824"/>
    <cellStyle name="_도곡3교 교대 수량_신촌-유곡(암거)_04 BOX집_구조도_1_구조도" xfId="1825"/>
    <cellStyle name="_도곡3교 교대 수량_신촌-유곡(암거)_04 BOX집_구조도_계간수로" xfId="1826"/>
    <cellStyle name="_도곡3교 교대 수량_신촌-유곡(암거)_04 BOX집_구조도_구조도" xfId="1827"/>
    <cellStyle name="_도곡3교 교대 수량_신촌-유곡(암거)_04 BOX집_구조도_구조도(마대포함)" xfId="1828"/>
    <cellStyle name="_도곡3교 교대 수량_신촌-유곡(암거)_04 BOX집_구조도_구조도(배수관터파기 및 개거)" xfId="1829"/>
    <cellStyle name="_도곡3교 교대 수량_신촌-유곡(암거)_04 BOX집_구조도_구조도(상주)" xfId="1830"/>
    <cellStyle name="_도곡3교 교대 수량_신촌-유곡(암거)_04 BOX집_구조도_구조도(상주)_구조도" xfId="1831"/>
    <cellStyle name="_도곡3교 교대 수량_신촌-유곡(암거)_04 BOX집_구조도_구조도." xfId="1832"/>
    <cellStyle name="_도곡3교 교대 수량_신촌-유곡(암거)_04 BOX집_구조도_구조도.." xfId="1833"/>
    <cellStyle name="_도곡3교 교대 수량_신촌-유곡(암거)_04 BOX집_구조도_구조도..." xfId="1834"/>
    <cellStyle name="_도곡3교 교대 수량_신촌-유곡(암거)_04 BOX집_구조도_구조도_1" xfId="1835"/>
    <cellStyle name="_도곡3교 교대 수량_신촌-유곡(암거)_04 BOX집_구조도_구조도_1_구조도" xfId="1836"/>
    <cellStyle name="_도곡3교 교대 수량_신촌-유곡(암거)_04 BOX집_구조도_구조도_a" xfId="1843"/>
    <cellStyle name="_도곡3교 교대 수량_신촌-유곡(암거)_04 BOX집_구조도_구조도_구조도" xfId="1837"/>
    <cellStyle name="_도곡3교 교대 수량_신촌-유곡(암거)_04 BOX집_구조도_구조도_구조도(상주)" xfId="1838"/>
    <cellStyle name="_도곡3교 교대 수량_신촌-유곡(암거)_04 BOX집_구조도_구조도_구조도(상주)_구조도" xfId="1839"/>
    <cellStyle name="_도곡3교 교대 수량_신촌-유곡(암거)_04 BOX집_구조도_구조도_구조도_구조도" xfId="1840"/>
    <cellStyle name="_도곡3교 교대 수량_신촌-유곡(암거)_04 BOX집_구조도_구조도_구조도0" xfId="1841"/>
    <cellStyle name="_도곡3교 교대 수량_신촌-유곡(암거)_04 BOX집_구조도_구조도_변경" xfId="1842"/>
    <cellStyle name="_도곡3교 교대 수량_신촌-유곡(암거)_04 BOX집_구조도_구조도0" xfId="1844"/>
    <cellStyle name="_도곡3교 교대 수량_신촌-유곡(암거)_04 BOX집_구조도_구조도0_1" xfId="1845"/>
    <cellStyle name="_도곡3교 교대 수량_신촌-유곡(암거)_04 BOX집_구조도_구조도0_구조도0" xfId="1846"/>
    <cellStyle name="_도곡3교 교대 수량_신촌-유곡(암거)_04 BOX집_구조도_구조도2" xfId="1847"/>
    <cellStyle name="_도곡3교 교대 수량_신촌-유곡(암거)_04 BOX집_구조도_구조도22" xfId="1848"/>
    <cellStyle name="_도곡3교 교대 수량_신촌-유곡(암거)_04 BOX집_구조도_구조도-흙막이~" xfId="1849"/>
    <cellStyle name="_도곡3교 교대 수량_신촌-유곡(암거)_04 BOX집_구조도_구조물도" xfId="1850"/>
    <cellStyle name="_도곡3교 교대 수량_신촌-유곡(암거)_04 BOX집_구조도_댐구조도" xfId="1851"/>
    <cellStyle name="_도곡3교 교대 수량_신촌-유곡(암거)_04 BOX집_구조도_바닥막이구조" xfId="1852"/>
    <cellStyle name="_도곡3교 교대 수량_신촌-유곡(암거)_04 BOX집_구조도_바닥막이구조도" xfId="1853"/>
    <cellStyle name="_도곡3교 교대 수량_신촌-유곡(암거)_04 BOX집_구조도_보막이구조도" xfId="1854"/>
    <cellStyle name="_도곡3교 교대 수량_신촌-유곡(암거)_04 BOX집_구조도0" xfId="1855"/>
    <cellStyle name="_도곡3교 교대 수량_신촌-유곡(암거)_04 BOX집_구조도0_1" xfId="1856"/>
    <cellStyle name="_도곡3교 교대 수량_신촌-유곡(암거)_04 BOX집_구조도0_구조도" xfId="1857"/>
    <cellStyle name="_도곡3교 교대 수량_신촌-유곡(암거)_04 BOX집_구조도0_구조도_구조도0" xfId="1858"/>
    <cellStyle name="_도곡3교 교대 수량_신촌-유곡(암거)_04 BOX집_구조도0_구조도0" xfId="1859"/>
    <cellStyle name="_도곡3교 교대 수량_신촌-유곡(암거)_04 BOX집_구조도0_바닥막이구조" xfId="1860"/>
    <cellStyle name="_도곡3교 교대 수량_신촌-유곡(암거)_04 BOX집_구조도0_바닥막이구조도" xfId="1861"/>
    <cellStyle name="_도곡3교 교대 수량_신촌-유곡(암거)_04 BOX집_내역서2" xfId="1862"/>
    <cellStyle name="_도곡3교 교대 수량_신촌-유곡(암거)_04 BOX집_바닥막이구조" xfId="1863"/>
    <cellStyle name="_도곡3교 교대 수량_신촌-유곡(암거)_04 BOX집_설계내역(원본)" xfId="1864"/>
    <cellStyle name="_도곡3교 교대 수량_신촌-유곡(암거)_04 BOX집_설계내역(원본)_설계내역(구미정)" xfId="1865"/>
    <cellStyle name="_도곡3교 교대 수량_신촌-유곡(암거)_04 BOX집_설계내역(원본)_설계내역(원본)" xfId="1866"/>
    <cellStyle name="_도곡3교 교대 수량_신촌-유곡(암거)_구조도" xfId="1867"/>
    <cellStyle name="_도곡3교 교대 수량_신촌-유곡(암거)_구조도(상주)" xfId="1868"/>
    <cellStyle name="_도곡3교 교대 수량_신촌-유곡(암거)_구조도(상주)_구조도" xfId="1869"/>
    <cellStyle name="_도곡3교 교대 수량_신촌-유곡(암거)_구조도_1" xfId="1870"/>
    <cellStyle name="_도곡3교 교대 수량_신촌-유곡(암거)_구조도_1_구조도" xfId="1871"/>
    <cellStyle name="_도곡3교 교대 수량_신촌-유곡(암거)_구조도_계간수로" xfId="1872"/>
    <cellStyle name="_도곡3교 교대 수량_신촌-유곡(암거)_구조도_구조도" xfId="1873"/>
    <cellStyle name="_도곡3교 교대 수량_신촌-유곡(암거)_구조도_구조도(마대포함)" xfId="1874"/>
    <cellStyle name="_도곡3교 교대 수량_신촌-유곡(암거)_구조도_구조도(배수관터파기 및 개거)" xfId="1875"/>
    <cellStyle name="_도곡3교 교대 수량_신촌-유곡(암거)_구조도_구조도(상주)" xfId="1876"/>
    <cellStyle name="_도곡3교 교대 수량_신촌-유곡(암거)_구조도_구조도(상주)_구조도" xfId="1877"/>
    <cellStyle name="_도곡3교 교대 수량_신촌-유곡(암거)_구조도_구조도." xfId="1878"/>
    <cellStyle name="_도곡3교 교대 수량_신촌-유곡(암거)_구조도_구조도.." xfId="1879"/>
    <cellStyle name="_도곡3교 교대 수량_신촌-유곡(암거)_구조도_구조도..." xfId="1880"/>
    <cellStyle name="_도곡3교 교대 수량_신촌-유곡(암거)_구조도_구조도_1" xfId="1881"/>
    <cellStyle name="_도곡3교 교대 수량_신촌-유곡(암거)_구조도_구조도_1_구조도" xfId="1882"/>
    <cellStyle name="_도곡3교 교대 수량_신촌-유곡(암거)_구조도_구조도_a" xfId="1889"/>
    <cellStyle name="_도곡3교 교대 수량_신촌-유곡(암거)_구조도_구조도_구조도" xfId="1883"/>
    <cellStyle name="_도곡3교 교대 수량_신촌-유곡(암거)_구조도_구조도_구조도(상주)" xfId="1884"/>
    <cellStyle name="_도곡3교 교대 수량_신촌-유곡(암거)_구조도_구조도_구조도(상주)_구조도" xfId="1885"/>
    <cellStyle name="_도곡3교 교대 수량_신촌-유곡(암거)_구조도_구조도_구조도_구조도" xfId="1886"/>
    <cellStyle name="_도곡3교 교대 수량_신촌-유곡(암거)_구조도_구조도_구조도0" xfId="1887"/>
    <cellStyle name="_도곡3교 교대 수량_신촌-유곡(암거)_구조도_구조도_변경" xfId="1888"/>
    <cellStyle name="_도곡3교 교대 수량_신촌-유곡(암거)_구조도_구조도0" xfId="1890"/>
    <cellStyle name="_도곡3교 교대 수량_신촌-유곡(암거)_구조도_구조도0_1" xfId="1891"/>
    <cellStyle name="_도곡3교 교대 수량_신촌-유곡(암거)_구조도_구조도0_구조도0" xfId="1892"/>
    <cellStyle name="_도곡3교 교대 수량_신촌-유곡(암거)_구조도_구조도2" xfId="1893"/>
    <cellStyle name="_도곡3교 교대 수량_신촌-유곡(암거)_구조도_구조도22" xfId="1894"/>
    <cellStyle name="_도곡3교 교대 수량_신촌-유곡(암거)_구조도_구조도-흙막이~" xfId="1895"/>
    <cellStyle name="_도곡3교 교대 수량_신촌-유곡(암거)_구조도_구조물도" xfId="1896"/>
    <cellStyle name="_도곡3교 교대 수량_신촌-유곡(암거)_구조도_댐구조도" xfId="1897"/>
    <cellStyle name="_도곡3교 교대 수량_신촌-유곡(암거)_구조도_바닥막이구조" xfId="1898"/>
    <cellStyle name="_도곡3교 교대 수량_신촌-유곡(암거)_구조도_바닥막이구조도" xfId="1899"/>
    <cellStyle name="_도곡3교 교대 수량_신촌-유곡(암거)_구조도_보막이구조도" xfId="1900"/>
    <cellStyle name="_도곡3교 교대 수량_신촌-유곡(암거)_구조도0" xfId="1901"/>
    <cellStyle name="_도곡3교 교대 수량_신촌-유곡(암거)_구조도0_1" xfId="1902"/>
    <cellStyle name="_도곡3교 교대 수량_신촌-유곡(암거)_구조도0_구조도" xfId="1903"/>
    <cellStyle name="_도곡3교 교대 수량_신촌-유곡(암거)_구조도0_구조도_구조도0" xfId="1904"/>
    <cellStyle name="_도곡3교 교대 수량_신촌-유곡(암거)_구조도0_구조도0" xfId="1905"/>
    <cellStyle name="_도곡3교 교대 수량_신촌-유곡(암거)_구조도0_바닥막이구조" xfId="1906"/>
    <cellStyle name="_도곡3교 교대 수량_신촌-유곡(암거)_구조도0_바닥막이구조도" xfId="1907"/>
    <cellStyle name="_도곡3교 교대 수량_신촌-유곡(암거)_내역서2" xfId="1908"/>
    <cellStyle name="_도곡3교 교대 수량_신촌-유곡(암거)_바닥막이구조" xfId="1909"/>
    <cellStyle name="_도곡3교 교대 수량_신촌-유곡(암거)_설계내역(원본)" xfId="1910"/>
    <cellStyle name="_도곡3교 교대 수량_신촌-유곡(암거)_설계내역(원본)_설계내역(구미정)" xfId="1911"/>
    <cellStyle name="_도곡3교 교대 수량_신촌-유곡(암거)_설계내역(원본)_설계내역(원본)" xfId="1912"/>
    <cellStyle name="_도곡3교 교대 수량_암거수량" xfId="1913"/>
    <cellStyle name="_도곡3교 교대 수량_암거수량(2)" xfId="1914"/>
    <cellStyle name="_도곡3교 교대 수량_암거수량(2)_04 BOX집" xfId="1915"/>
    <cellStyle name="_도곡3교 교대 수량_암거수량(2)_04 BOX집_구조도" xfId="1916"/>
    <cellStyle name="_도곡3교 교대 수량_암거수량(2)_04 BOX집_구조도(상주)" xfId="1917"/>
    <cellStyle name="_도곡3교 교대 수량_암거수량(2)_04 BOX집_구조도(상주)_구조도" xfId="1918"/>
    <cellStyle name="_도곡3교 교대 수량_암거수량(2)_04 BOX집_구조도_1" xfId="1919"/>
    <cellStyle name="_도곡3교 교대 수량_암거수량(2)_04 BOX집_구조도_1_구조도" xfId="1920"/>
    <cellStyle name="_도곡3교 교대 수량_암거수량(2)_04 BOX집_구조도_계간수로" xfId="1921"/>
    <cellStyle name="_도곡3교 교대 수량_암거수량(2)_04 BOX집_구조도_구조도" xfId="1922"/>
    <cellStyle name="_도곡3교 교대 수량_암거수량(2)_04 BOX집_구조도_구조도(마대포함)" xfId="1923"/>
    <cellStyle name="_도곡3교 교대 수량_암거수량(2)_04 BOX집_구조도_구조도(배수관터파기 및 개거)" xfId="1924"/>
    <cellStyle name="_도곡3교 교대 수량_암거수량(2)_04 BOX집_구조도_구조도(상주)" xfId="1925"/>
    <cellStyle name="_도곡3교 교대 수량_암거수량(2)_04 BOX집_구조도_구조도(상주)_구조도" xfId="1926"/>
    <cellStyle name="_도곡3교 교대 수량_암거수량(2)_04 BOX집_구조도_구조도." xfId="1927"/>
    <cellStyle name="_도곡3교 교대 수량_암거수량(2)_04 BOX집_구조도_구조도.." xfId="1928"/>
    <cellStyle name="_도곡3교 교대 수량_암거수량(2)_04 BOX집_구조도_구조도..." xfId="1929"/>
    <cellStyle name="_도곡3교 교대 수량_암거수량(2)_04 BOX집_구조도_구조도_1" xfId="1930"/>
    <cellStyle name="_도곡3교 교대 수량_암거수량(2)_04 BOX집_구조도_구조도_1_구조도" xfId="1931"/>
    <cellStyle name="_도곡3교 교대 수량_암거수량(2)_04 BOX집_구조도_구조도_a" xfId="1938"/>
    <cellStyle name="_도곡3교 교대 수량_암거수량(2)_04 BOX집_구조도_구조도_구조도" xfId="1932"/>
    <cellStyle name="_도곡3교 교대 수량_암거수량(2)_04 BOX집_구조도_구조도_구조도(상주)" xfId="1933"/>
    <cellStyle name="_도곡3교 교대 수량_암거수량(2)_04 BOX집_구조도_구조도_구조도(상주)_구조도" xfId="1934"/>
    <cellStyle name="_도곡3교 교대 수량_암거수량(2)_04 BOX집_구조도_구조도_구조도_구조도" xfId="1935"/>
    <cellStyle name="_도곡3교 교대 수량_암거수량(2)_04 BOX집_구조도_구조도_구조도0" xfId="1936"/>
    <cellStyle name="_도곡3교 교대 수량_암거수량(2)_04 BOX집_구조도_구조도_변경" xfId="1937"/>
    <cellStyle name="_도곡3교 교대 수량_암거수량(2)_04 BOX집_구조도_구조도0" xfId="1939"/>
    <cellStyle name="_도곡3교 교대 수량_암거수량(2)_04 BOX집_구조도_구조도0_1" xfId="1940"/>
    <cellStyle name="_도곡3교 교대 수량_암거수량(2)_04 BOX집_구조도_구조도0_구조도0" xfId="1941"/>
    <cellStyle name="_도곡3교 교대 수량_암거수량(2)_04 BOX집_구조도_구조도2" xfId="1942"/>
    <cellStyle name="_도곡3교 교대 수량_암거수량(2)_04 BOX집_구조도_구조도22" xfId="1943"/>
    <cellStyle name="_도곡3교 교대 수량_암거수량(2)_04 BOX집_구조도_구조도-흙막이~" xfId="1944"/>
    <cellStyle name="_도곡3교 교대 수량_암거수량(2)_04 BOX집_구조도_구조물도" xfId="1945"/>
    <cellStyle name="_도곡3교 교대 수량_암거수량(2)_04 BOX집_구조도_댐구조도" xfId="1946"/>
    <cellStyle name="_도곡3교 교대 수량_암거수량(2)_04 BOX집_구조도_바닥막이구조" xfId="1947"/>
    <cellStyle name="_도곡3교 교대 수량_암거수량(2)_04 BOX집_구조도_바닥막이구조도" xfId="1948"/>
    <cellStyle name="_도곡3교 교대 수량_암거수량(2)_04 BOX집_구조도_보막이구조도" xfId="1949"/>
    <cellStyle name="_도곡3교 교대 수량_암거수량(2)_04 BOX집_구조도0" xfId="1950"/>
    <cellStyle name="_도곡3교 교대 수량_암거수량(2)_04 BOX집_구조도0_1" xfId="1951"/>
    <cellStyle name="_도곡3교 교대 수량_암거수량(2)_04 BOX집_구조도0_구조도" xfId="1952"/>
    <cellStyle name="_도곡3교 교대 수량_암거수량(2)_04 BOX집_구조도0_구조도_구조도0" xfId="1953"/>
    <cellStyle name="_도곡3교 교대 수량_암거수량(2)_04 BOX집_구조도0_구조도0" xfId="1954"/>
    <cellStyle name="_도곡3교 교대 수량_암거수량(2)_04 BOX집_구조도0_바닥막이구조" xfId="1955"/>
    <cellStyle name="_도곡3교 교대 수량_암거수량(2)_04 BOX집_구조도0_바닥막이구조도" xfId="1956"/>
    <cellStyle name="_도곡3교 교대 수량_암거수량(2)_04 BOX집_내역서2" xfId="1957"/>
    <cellStyle name="_도곡3교 교대 수량_암거수량(2)_04 BOX집_바닥막이구조" xfId="1958"/>
    <cellStyle name="_도곡3교 교대 수량_암거수량(2)_04 BOX집_설계내역(원본)" xfId="1959"/>
    <cellStyle name="_도곡3교 교대 수량_암거수량(2)_04 BOX집_설계내역(원본)_설계내역(구미정)" xfId="1960"/>
    <cellStyle name="_도곡3교 교대 수량_암거수량(2)_04 BOX집_설계내역(원본)_설계내역(원본)" xfId="1961"/>
    <cellStyle name="_도곡3교 교대 수량_암거수량(2)_구조도" xfId="1962"/>
    <cellStyle name="_도곡3교 교대 수량_암거수량(2)_구조도(상주)" xfId="1963"/>
    <cellStyle name="_도곡3교 교대 수량_암거수량(2)_구조도(상주)_구조도" xfId="1964"/>
    <cellStyle name="_도곡3교 교대 수량_암거수량(2)_구조도_1" xfId="1965"/>
    <cellStyle name="_도곡3교 교대 수량_암거수량(2)_구조도_1_구조도" xfId="1966"/>
    <cellStyle name="_도곡3교 교대 수량_암거수량(2)_구조도_계간수로" xfId="1967"/>
    <cellStyle name="_도곡3교 교대 수량_암거수량(2)_구조도_구조도" xfId="1968"/>
    <cellStyle name="_도곡3교 교대 수량_암거수량(2)_구조도_구조도(마대포함)" xfId="1969"/>
    <cellStyle name="_도곡3교 교대 수량_암거수량(2)_구조도_구조도(배수관터파기 및 개거)" xfId="1970"/>
    <cellStyle name="_도곡3교 교대 수량_암거수량(2)_구조도_구조도(상주)" xfId="1971"/>
    <cellStyle name="_도곡3교 교대 수량_암거수량(2)_구조도_구조도(상주)_구조도" xfId="1972"/>
    <cellStyle name="_도곡3교 교대 수량_암거수량(2)_구조도_구조도." xfId="1973"/>
    <cellStyle name="_도곡3교 교대 수량_암거수량(2)_구조도_구조도.." xfId="1974"/>
    <cellStyle name="_도곡3교 교대 수량_암거수량(2)_구조도_구조도..." xfId="1975"/>
    <cellStyle name="_도곡3교 교대 수량_암거수량(2)_구조도_구조도_1" xfId="1976"/>
    <cellStyle name="_도곡3교 교대 수량_암거수량(2)_구조도_구조도_1_구조도" xfId="1977"/>
    <cellStyle name="_도곡3교 교대 수량_암거수량(2)_구조도_구조도_a" xfId="1984"/>
    <cellStyle name="_도곡3교 교대 수량_암거수량(2)_구조도_구조도_구조도" xfId="1978"/>
    <cellStyle name="_도곡3교 교대 수량_암거수량(2)_구조도_구조도_구조도(상주)" xfId="1979"/>
    <cellStyle name="_도곡3교 교대 수량_암거수량(2)_구조도_구조도_구조도(상주)_구조도" xfId="1980"/>
    <cellStyle name="_도곡3교 교대 수량_암거수량(2)_구조도_구조도_구조도_구조도" xfId="1981"/>
    <cellStyle name="_도곡3교 교대 수량_암거수량(2)_구조도_구조도_구조도0" xfId="1982"/>
    <cellStyle name="_도곡3교 교대 수량_암거수량(2)_구조도_구조도_변경" xfId="1983"/>
    <cellStyle name="_도곡3교 교대 수량_암거수량(2)_구조도_구조도0" xfId="1985"/>
    <cellStyle name="_도곡3교 교대 수량_암거수량(2)_구조도_구조도0_1" xfId="1986"/>
    <cellStyle name="_도곡3교 교대 수량_암거수량(2)_구조도_구조도0_구조도0" xfId="1987"/>
    <cellStyle name="_도곡3교 교대 수량_암거수량(2)_구조도_구조도2" xfId="1988"/>
    <cellStyle name="_도곡3교 교대 수량_암거수량(2)_구조도_구조도22" xfId="1989"/>
    <cellStyle name="_도곡3교 교대 수량_암거수량(2)_구조도_구조도-흙막이~" xfId="1990"/>
    <cellStyle name="_도곡3교 교대 수량_암거수량(2)_구조도_구조물도" xfId="1991"/>
    <cellStyle name="_도곡3교 교대 수량_암거수량(2)_구조도_댐구조도" xfId="1992"/>
    <cellStyle name="_도곡3교 교대 수량_암거수량(2)_구조도_바닥막이구조" xfId="1993"/>
    <cellStyle name="_도곡3교 교대 수량_암거수량(2)_구조도_바닥막이구조도" xfId="1994"/>
    <cellStyle name="_도곡3교 교대 수량_암거수량(2)_구조도_보막이구조도" xfId="1995"/>
    <cellStyle name="_도곡3교 교대 수량_암거수량(2)_구조도0" xfId="1996"/>
    <cellStyle name="_도곡3교 교대 수량_암거수량(2)_구조도0_1" xfId="1997"/>
    <cellStyle name="_도곡3교 교대 수량_암거수량(2)_구조도0_구조도" xfId="1998"/>
    <cellStyle name="_도곡3교 교대 수량_암거수량(2)_구조도0_구조도_구조도0" xfId="1999"/>
    <cellStyle name="_도곡3교 교대 수량_암거수량(2)_구조도0_구조도0" xfId="2000"/>
    <cellStyle name="_도곡3교 교대 수량_암거수량(2)_구조도0_바닥막이구조" xfId="2001"/>
    <cellStyle name="_도곡3교 교대 수량_암거수량(2)_구조도0_바닥막이구조도" xfId="2002"/>
    <cellStyle name="_도곡3교 교대 수량_암거수량(2)_내역서2" xfId="2003"/>
    <cellStyle name="_도곡3교 교대 수량_암거수량(2)_바닥막이구조" xfId="2004"/>
    <cellStyle name="_도곡3교 교대 수량_암거수량(2)_설계내역(원본)" xfId="2005"/>
    <cellStyle name="_도곡3교 교대 수량_암거수량(2)_설계내역(원본)_설계내역(구미정)" xfId="2006"/>
    <cellStyle name="_도곡3교 교대 수량_암거수량(2)_설계내역(원본)_설계내역(원본)" xfId="2007"/>
    <cellStyle name="_도곡3교 교대 수량_암거수량_04 BOX집" xfId="2008"/>
    <cellStyle name="_도곡3교 교대 수량_암거수량_04 BOX집_구조도" xfId="2009"/>
    <cellStyle name="_도곡3교 교대 수량_암거수량_04 BOX집_구조도(상주)" xfId="2010"/>
    <cellStyle name="_도곡3교 교대 수량_암거수량_04 BOX집_구조도(상주)_구조도" xfId="2011"/>
    <cellStyle name="_도곡3교 교대 수량_암거수량_04 BOX집_구조도_1" xfId="2012"/>
    <cellStyle name="_도곡3교 교대 수량_암거수량_04 BOX집_구조도_1_구조도" xfId="2013"/>
    <cellStyle name="_도곡3교 교대 수량_암거수량_04 BOX집_구조도_계간수로" xfId="2014"/>
    <cellStyle name="_도곡3교 교대 수량_암거수량_04 BOX집_구조도_구조도" xfId="2015"/>
    <cellStyle name="_도곡3교 교대 수량_암거수량_04 BOX집_구조도_구조도(마대포함)" xfId="2016"/>
    <cellStyle name="_도곡3교 교대 수량_암거수량_04 BOX집_구조도_구조도(배수관터파기 및 개거)" xfId="2017"/>
    <cellStyle name="_도곡3교 교대 수량_암거수량_04 BOX집_구조도_구조도(상주)" xfId="2018"/>
    <cellStyle name="_도곡3교 교대 수량_암거수량_04 BOX집_구조도_구조도(상주)_구조도" xfId="2019"/>
    <cellStyle name="_도곡3교 교대 수량_암거수량_04 BOX집_구조도_구조도." xfId="2020"/>
    <cellStyle name="_도곡3교 교대 수량_암거수량_04 BOX집_구조도_구조도.." xfId="2021"/>
    <cellStyle name="_도곡3교 교대 수량_암거수량_04 BOX집_구조도_구조도..." xfId="2022"/>
    <cellStyle name="_도곡3교 교대 수량_암거수량_04 BOX집_구조도_구조도_1" xfId="2023"/>
    <cellStyle name="_도곡3교 교대 수량_암거수량_04 BOX집_구조도_구조도_1_구조도" xfId="2024"/>
    <cellStyle name="_도곡3교 교대 수량_암거수량_04 BOX집_구조도_구조도_a" xfId="2031"/>
    <cellStyle name="_도곡3교 교대 수량_암거수량_04 BOX집_구조도_구조도_구조도" xfId="2025"/>
    <cellStyle name="_도곡3교 교대 수량_암거수량_04 BOX집_구조도_구조도_구조도(상주)" xfId="2026"/>
    <cellStyle name="_도곡3교 교대 수량_암거수량_04 BOX집_구조도_구조도_구조도(상주)_구조도" xfId="2027"/>
    <cellStyle name="_도곡3교 교대 수량_암거수량_04 BOX집_구조도_구조도_구조도_구조도" xfId="2028"/>
    <cellStyle name="_도곡3교 교대 수량_암거수량_04 BOX집_구조도_구조도_구조도0" xfId="2029"/>
    <cellStyle name="_도곡3교 교대 수량_암거수량_04 BOX집_구조도_구조도_변경" xfId="2030"/>
    <cellStyle name="_도곡3교 교대 수량_암거수량_04 BOX집_구조도_구조도0" xfId="2032"/>
    <cellStyle name="_도곡3교 교대 수량_암거수량_04 BOX집_구조도_구조도0_1" xfId="2033"/>
    <cellStyle name="_도곡3교 교대 수량_암거수량_04 BOX집_구조도_구조도0_구조도0" xfId="2034"/>
    <cellStyle name="_도곡3교 교대 수량_암거수량_04 BOX집_구조도_구조도2" xfId="2035"/>
    <cellStyle name="_도곡3교 교대 수량_암거수량_04 BOX집_구조도_구조도22" xfId="2036"/>
    <cellStyle name="_도곡3교 교대 수량_암거수량_04 BOX집_구조도_구조도-흙막이~" xfId="2037"/>
    <cellStyle name="_도곡3교 교대 수량_암거수량_04 BOX집_구조도_구조물도" xfId="2038"/>
    <cellStyle name="_도곡3교 교대 수량_암거수량_04 BOX집_구조도_댐구조도" xfId="2039"/>
    <cellStyle name="_도곡3교 교대 수량_암거수량_04 BOX집_구조도_바닥막이구조" xfId="2040"/>
    <cellStyle name="_도곡3교 교대 수량_암거수량_04 BOX집_구조도_바닥막이구조도" xfId="2041"/>
    <cellStyle name="_도곡3교 교대 수량_암거수량_04 BOX집_구조도_보막이구조도" xfId="2042"/>
    <cellStyle name="_도곡3교 교대 수량_암거수량_04 BOX집_구조도0" xfId="2043"/>
    <cellStyle name="_도곡3교 교대 수량_암거수량_04 BOX집_구조도0_1" xfId="2044"/>
    <cellStyle name="_도곡3교 교대 수량_암거수량_04 BOX집_구조도0_구조도" xfId="2045"/>
    <cellStyle name="_도곡3교 교대 수량_암거수량_04 BOX집_구조도0_구조도_구조도0" xfId="2046"/>
    <cellStyle name="_도곡3교 교대 수량_암거수량_04 BOX집_구조도0_구조도0" xfId="2047"/>
    <cellStyle name="_도곡3교 교대 수량_암거수량_04 BOX집_구조도0_바닥막이구조" xfId="2048"/>
    <cellStyle name="_도곡3교 교대 수량_암거수량_04 BOX집_구조도0_바닥막이구조도" xfId="2049"/>
    <cellStyle name="_도곡3교 교대 수량_암거수량_04 BOX집_내역서2" xfId="2050"/>
    <cellStyle name="_도곡3교 교대 수량_암거수량_04 BOX집_바닥막이구조" xfId="2051"/>
    <cellStyle name="_도곡3교 교대 수량_암거수량_04 BOX집_설계내역(원본)" xfId="2052"/>
    <cellStyle name="_도곡3교 교대 수량_암거수량_04 BOX집_설계내역(원본)_설계내역(구미정)" xfId="2053"/>
    <cellStyle name="_도곡3교 교대 수량_암거수량_04 BOX집_설계내역(원본)_설계내역(원본)" xfId="2054"/>
    <cellStyle name="_도곡3교 교대 수량_암거수량_구조도" xfId="2055"/>
    <cellStyle name="_도곡3교 교대 수량_암거수량_구조도(상주)" xfId="2056"/>
    <cellStyle name="_도곡3교 교대 수량_암거수량_구조도(상주)_구조도" xfId="2057"/>
    <cellStyle name="_도곡3교 교대 수량_암거수량_구조도_1" xfId="2058"/>
    <cellStyle name="_도곡3교 교대 수량_암거수량_구조도_1_구조도" xfId="2059"/>
    <cellStyle name="_도곡3교 교대 수량_암거수량_구조도_계간수로" xfId="2060"/>
    <cellStyle name="_도곡3교 교대 수량_암거수량_구조도_구조도" xfId="2061"/>
    <cellStyle name="_도곡3교 교대 수량_암거수량_구조도_구조도(마대포함)" xfId="2062"/>
    <cellStyle name="_도곡3교 교대 수량_암거수량_구조도_구조도(배수관터파기 및 개거)" xfId="2063"/>
    <cellStyle name="_도곡3교 교대 수량_암거수량_구조도_구조도(상주)" xfId="2064"/>
    <cellStyle name="_도곡3교 교대 수량_암거수량_구조도_구조도(상주)_구조도" xfId="2065"/>
    <cellStyle name="_도곡3교 교대 수량_암거수량_구조도_구조도." xfId="2066"/>
    <cellStyle name="_도곡3교 교대 수량_암거수량_구조도_구조도.." xfId="2067"/>
    <cellStyle name="_도곡3교 교대 수량_암거수량_구조도_구조도..." xfId="2068"/>
    <cellStyle name="_도곡3교 교대 수량_암거수량_구조도_구조도_1" xfId="2069"/>
    <cellStyle name="_도곡3교 교대 수량_암거수량_구조도_구조도_1_구조도" xfId="2070"/>
    <cellStyle name="_도곡3교 교대 수량_암거수량_구조도_구조도_a" xfId="2077"/>
    <cellStyle name="_도곡3교 교대 수량_암거수량_구조도_구조도_구조도" xfId="2071"/>
    <cellStyle name="_도곡3교 교대 수량_암거수량_구조도_구조도_구조도(상주)" xfId="2072"/>
    <cellStyle name="_도곡3교 교대 수량_암거수량_구조도_구조도_구조도(상주)_구조도" xfId="2073"/>
    <cellStyle name="_도곡3교 교대 수량_암거수량_구조도_구조도_구조도_구조도" xfId="2074"/>
    <cellStyle name="_도곡3교 교대 수량_암거수량_구조도_구조도_구조도0" xfId="2075"/>
    <cellStyle name="_도곡3교 교대 수량_암거수량_구조도_구조도_변경" xfId="2076"/>
    <cellStyle name="_도곡3교 교대 수량_암거수량_구조도_구조도0" xfId="2078"/>
    <cellStyle name="_도곡3교 교대 수량_암거수량_구조도_구조도0_1" xfId="2079"/>
    <cellStyle name="_도곡3교 교대 수량_암거수량_구조도_구조도0_구조도0" xfId="2080"/>
    <cellStyle name="_도곡3교 교대 수량_암거수량_구조도_구조도2" xfId="2081"/>
    <cellStyle name="_도곡3교 교대 수량_암거수량_구조도_구조도22" xfId="2082"/>
    <cellStyle name="_도곡3교 교대 수량_암거수량_구조도_구조도-흙막이~" xfId="2083"/>
    <cellStyle name="_도곡3교 교대 수량_암거수량_구조도_구조물도" xfId="2084"/>
    <cellStyle name="_도곡3교 교대 수량_암거수량_구조도_댐구조도" xfId="2085"/>
    <cellStyle name="_도곡3교 교대 수량_암거수량_구조도_바닥막이구조" xfId="2086"/>
    <cellStyle name="_도곡3교 교대 수량_암거수량_구조도_바닥막이구조도" xfId="2087"/>
    <cellStyle name="_도곡3교 교대 수량_암거수량_구조도_보막이구조도" xfId="2088"/>
    <cellStyle name="_도곡3교 교대 수량_암거수량_구조도0" xfId="2089"/>
    <cellStyle name="_도곡3교 교대 수량_암거수량_구조도0_1" xfId="2090"/>
    <cellStyle name="_도곡3교 교대 수량_암거수량_구조도0_구조도" xfId="2091"/>
    <cellStyle name="_도곡3교 교대 수량_암거수량_구조도0_구조도_구조도0" xfId="2092"/>
    <cellStyle name="_도곡3교 교대 수량_암거수량_구조도0_구조도0" xfId="2093"/>
    <cellStyle name="_도곡3교 교대 수량_암거수량_구조도0_바닥막이구조" xfId="2094"/>
    <cellStyle name="_도곡3교 교대 수량_암거수량_구조도0_바닥막이구조도" xfId="2095"/>
    <cellStyle name="_도곡3교 교대 수량_암거수량_내역서2" xfId="2096"/>
    <cellStyle name="_도곡3교 교대 수량_암거수량_바닥막이구조" xfId="2097"/>
    <cellStyle name="_도곡3교 교대 수량_암거수량_설계내역(원본)" xfId="2098"/>
    <cellStyle name="_도곡3교 교대 수량_암거수량_설계내역(원본)_설계내역(구미정)" xfId="2099"/>
    <cellStyle name="_도곡3교 교대 수량_암거수량_설계내역(원본)_설계내역(원본)" xfId="2100"/>
    <cellStyle name="_도곡4교 하부공 수량" xfId="2101"/>
    <cellStyle name="_도곡4교 하부공 수량_구조도" xfId="2102"/>
    <cellStyle name="_도곡4교 하부공 수량_구조도(상주)" xfId="2103"/>
    <cellStyle name="_도곡4교 하부공 수량_구조도(상주)_구조도" xfId="2104"/>
    <cellStyle name="_도곡4교 하부공 수량_구조도_1" xfId="2105"/>
    <cellStyle name="_도곡4교 하부공 수량_구조도_1_구조도" xfId="2106"/>
    <cellStyle name="_도곡4교 하부공 수량_구조도_계간수로" xfId="2107"/>
    <cellStyle name="_도곡4교 하부공 수량_구조도_구조도" xfId="2108"/>
    <cellStyle name="_도곡4교 하부공 수량_구조도_구조도(마대포함)" xfId="2109"/>
    <cellStyle name="_도곡4교 하부공 수량_구조도_구조도(배수관터파기 및 개거)" xfId="2110"/>
    <cellStyle name="_도곡4교 하부공 수량_구조도_구조도(상주)" xfId="2111"/>
    <cellStyle name="_도곡4교 하부공 수량_구조도_구조도(상주)_구조도" xfId="2112"/>
    <cellStyle name="_도곡4교 하부공 수량_구조도_구조도." xfId="2113"/>
    <cellStyle name="_도곡4교 하부공 수량_구조도_구조도.." xfId="2114"/>
    <cellStyle name="_도곡4교 하부공 수량_구조도_구조도..." xfId="2115"/>
    <cellStyle name="_도곡4교 하부공 수량_구조도_구조도_1" xfId="2116"/>
    <cellStyle name="_도곡4교 하부공 수량_구조도_구조도_1_구조도" xfId="2117"/>
    <cellStyle name="_도곡4교 하부공 수량_구조도_구조도_a" xfId="2124"/>
    <cellStyle name="_도곡4교 하부공 수량_구조도_구조도_구조도" xfId="2118"/>
    <cellStyle name="_도곡4교 하부공 수량_구조도_구조도_구조도(상주)" xfId="2119"/>
    <cellStyle name="_도곡4교 하부공 수량_구조도_구조도_구조도(상주)_구조도" xfId="2120"/>
    <cellStyle name="_도곡4교 하부공 수량_구조도_구조도_구조도_구조도" xfId="2121"/>
    <cellStyle name="_도곡4교 하부공 수량_구조도_구조도_구조도0" xfId="2122"/>
    <cellStyle name="_도곡4교 하부공 수량_구조도_구조도_변경" xfId="2123"/>
    <cellStyle name="_도곡4교 하부공 수량_구조도_구조도0" xfId="2125"/>
    <cellStyle name="_도곡4교 하부공 수량_구조도_구조도0_1" xfId="2126"/>
    <cellStyle name="_도곡4교 하부공 수량_구조도_구조도0_구조도0" xfId="2127"/>
    <cellStyle name="_도곡4교 하부공 수량_구조도_구조도2" xfId="2128"/>
    <cellStyle name="_도곡4교 하부공 수량_구조도_구조도22" xfId="2129"/>
    <cellStyle name="_도곡4교 하부공 수량_구조도_구조도-흙막이~" xfId="2130"/>
    <cellStyle name="_도곡4교 하부공 수량_구조도_구조물도" xfId="2131"/>
    <cellStyle name="_도곡4교 하부공 수량_구조도_댐구조도" xfId="2132"/>
    <cellStyle name="_도곡4교 하부공 수량_구조도_바닥막이구조" xfId="2133"/>
    <cellStyle name="_도곡4교 하부공 수량_구조도_바닥막이구조도" xfId="2134"/>
    <cellStyle name="_도곡4교 하부공 수량_구조도_보막이구조도" xfId="2135"/>
    <cellStyle name="_도곡4교 하부공 수량_구조도0" xfId="2136"/>
    <cellStyle name="_도곡4교 하부공 수량_구조도0_1" xfId="2137"/>
    <cellStyle name="_도곡4교 하부공 수량_구조도0_구조도" xfId="2138"/>
    <cellStyle name="_도곡4교 하부공 수량_구조도0_구조도_구조도0" xfId="2139"/>
    <cellStyle name="_도곡4교 하부공 수량_구조도0_구조도0" xfId="2140"/>
    <cellStyle name="_도곡4교 하부공 수량_구조도0_바닥막이구조" xfId="2141"/>
    <cellStyle name="_도곡4교 하부공 수량_구조도0_바닥막이구조도" xfId="2142"/>
    <cellStyle name="_도곡4교 하부공 수량_내역서2" xfId="2143"/>
    <cellStyle name="_도곡4교 하부공 수량_바닥막이구조" xfId="2144"/>
    <cellStyle name="_도곡4교 하부공 수량_설계내역(원본)" xfId="2145"/>
    <cellStyle name="_도곡4교 하부공 수량_설계내역(원본)_설계내역(구미정)" xfId="2146"/>
    <cellStyle name="_도곡4교 하부공 수량_설계내역(원본)_설계내역(원본)" xfId="2147"/>
    <cellStyle name="_도곡4교 하부공 수량_신촌-유곡(암거)" xfId="2148"/>
    <cellStyle name="_도곡4교 하부공 수량_신촌-유곡(암거)_04 BOX집" xfId="2149"/>
    <cellStyle name="_도곡4교 하부공 수량_신촌-유곡(암거)_04 BOX집_구조도" xfId="2150"/>
    <cellStyle name="_도곡4교 하부공 수량_신촌-유곡(암거)_04 BOX집_구조도(상주)" xfId="2151"/>
    <cellStyle name="_도곡4교 하부공 수량_신촌-유곡(암거)_04 BOX집_구조도(상주)_구조도" xfId="2152"/>
    <cellStyle name="_도곡4교 하부공 수량_신촌-유곡(암거)_04 BOX집_구조도_1" xfId="2153"/>
    <cellStyle name="_도곡4교 하부공 수량_신촌-유곡(암거)_04 BOX집_구조도_1_구조도" xfId="2154"/>
    <cellStyle name="_도곡4교 하부공 수량_신촌-유곡(암거)_04 BOX집_구조도_계간수로" xfId="2155"/>
    <cellStyle name="_도곡4교 하부공 수량_신촌-유곡(암거)_04 BOX집_구조도_구조도" xfId="2156"/>
    <cellStyle name="_도곡4교 하부공 수량_신촌-유곡(암거)_04 BOX집_구조도_구조도(마대포함)" xfId="2157"/>
    <cellStyle name="_도곡4교 하부공 수량_신촌-유곡(암거)_04 BOX집_구조도_구조도(배수관터파기 및 개거)" xfId="2158"/>
    <cellStyle name="_도곡4교 하부공 수량_신촌-유곡(암거)_04 BOX집_구조도_구조도(상주)" xfId="2159"/>
    <cellStyle name="_도곡4교 하부공 수량_신촌-유곡(암거)_04 BOX집_구조도_구조도(상주)_구조도" xfId="2160"/>
    <cellStyle name="_도곡4교 하부공 수량_신촌-유곡(암거)_04 BOX집_구조도_구조도." xfId="2161"/>
    <cellStyle name="_도곡4교 하부공 수량_신촌-유곡(암거)_04 BOX집_구조도_구조도.." xfId="2162"/>
    <cellStyle name="_도곡4교 하부공 수량_신촌-유곡(암거)_04 BOX집_구조도_구조도..." xfId="2163"/>
    <cellStyle name="_도곡4교 하부공 수량_신촌-유곡(암거)_04 BOX집_구조도_구조도_1" xfId="2164"/>
    <cellStyle name="_도곡4교 하부공 수량_신촌-유곡(암거)_04 BOX집_구조도_구조도_1_구조도" xfId="2165"/>
    <cellStyle name="_도곡4교 하부공 수량_신촌-유곡(암거)_04 BOX집_구조도_구조도_a" xfId="2172"/>
    <cellStyle name="_도곡4교 하부공 수량_신촌-유곡(암거)_04 BOX집_구조도_구조도_구조도" xfId="2166"/>
    <cellStyle name="_도곡4교 하부공 수량_신촌-유곡(암거)_04 BOX집_구조도_구조도_구조도(상주)" xfId="2167"/>
    <cellStyle name="_도곡4교 하부공 수량_신촌-유곡(암거)_04 BOX집_구조도_구조도_구조도(상주)_구조도" xfId="2168"/>
    <cellStyle name="_도곡4교 하부공 수량_신촌-유곡(암거)_04 BOX집_구조도_구조도_구조도_구조도" xfId="2169"/>
    <cellStyle name="_도곡4교 하부공 수량_신촌-유곡(암거)_04 BOX집_구조도_구조도_구조도0" xfId="2170"/>
    <cellStyle name="_도곡4교 하부공 수량_신촌-유곡(암거)_04 BOX집_구조도_구조도_변경" xfId="2171"/>
    <cellStyle name="_도곡4교 하부공 수량_신촌-유곡(암거)_04 BOX집_구조도_구조도0" xfId="2173"/>
    <cellStyle name="_도곡4교 하부공 수량_신촌-유곡(암거)_04 BOX집_구조도_구조도0_1" xfId="2174"/>
    <cellStyle name="_도곡4교 하부공 수량_신촌-유곡(암거)_04 BOX집_구조도_구조도0_구조도0" xfId="2175"/>
    <cellStyle name="_도곡4교 하부공 수량_신촌-유곡(암거)_04 BOX집_구조도_구조도2" xfId="2176"/>
    <cellStyle name="_도곡4교 하부공 수량_신촌-유곡(암거)_04 BOX집_구조도_구조도22" xfId="2177"/>
    <cellStyle name="_도곡4교 하부공 수량_신촌-유곡(암거)_04 BOX집_구조도_구조도-흙막이~" xfId="2178"/>
    <cellStyle name="_도곡4교 하부공 수량_신촌-유곡(암거)_04 BOX집_구조도_구조물도" xfId="2179"/>
    <cellStyle name="_도곡4교 하부공 수량_신촌-유곡(암거)_04 BOX집_구조도_댐구조도" xfId="2180"/>
    <cellStyle name="_도곡4교 하부공 수량_신촌-유곡(암거)_04 BOX집_구조도_바닥막이구조" xfId="2181"/>
    <cellStyle name="_도곡4교 하부공 수량_신촌-유곡(암거)_04 BOX집_구조도_바닥막이구조도" xfId="2182"/>
    <cellStyle name="_도곡4교 하부공 수량_신촌-유곡(암거)_04 BOX집_구조도_보막이구조도" xfId="2183"/>
    <cellStyle name="_도곡4교 하부공 수량_신촌-유곡(암거)_04 BOX집_구조도0" xfId="2184"/>
    <cellStyle name="_도곡4교 하부공 수량_신촌-유곡(암거)_04 BOX집_구조도0_1" xfId="2185"/>
    <cellStyle name="_도곡4교 하부공 수량_신촌-유곡(암거)_04 BOX집_구조도0_구조도" xfId="2186"/>
    <cellStyle name="_도곡4교 하부공 수량_신촌-유곡(암거)_04 BOX집_구조도0_구조도_구조도0" xfId="2187"/>
    <cellStyle name="_도곡4교 하부공 수량_신촌-유곡(암거)_04 BOX집_구조도0_구조도0" xfId="2188"/>
    <cellStyle name="_도곡4교 하부공 수량_신촌-유곡(암거)_04 BOX집_구조도0_바닥막이구조" xfId="2189"/>
    <cellStyle name="_도곡4교 하부공 수량_신촌-유곡(암거)_04 BOX집_구조도0_바닥막이구조도" xfId="2190"/>
    <cellStyle name="_도곡4교 하부공 수량_신촌-유곡(암거)_04 BOX집_내역서2" xfId="2191"/>
    <cellStyle name="_도곡4교 하부공 수량_신촌-유곡(암거)_04 BOX집_바닥막이구조" xfId="2192"/>
    <cellStyle name="_도곡4교 하부공 수량_신촌-유곡(암거)_04 BOX집_설계내역(원본)" xfId="2193"/>
    <cellStyle name="_도곡4교 하부공 수량_신촌-유곡(암거)_04 BOX집_설계내역(원본)_설계내역(구미정)" xfId="2194"/>
    <cellStyle name="_도곡4교 하부공 수량_신촌-유곡(암거)_04 BOX집_설계내역(원본)_설계내역(원본)" xfId="2195"/>
    <cellStyle name="_도곡4교 하부공 수량_신촌-유곡(암거)_구조도" xfId="2196"/>
    <cellStyle name="_도곡4교 하부공 수량_신촌-유곡(암거)_구조도(상주)" xfId="2197"/>
    <cellStyle name="_도곡4교 하부공 수량_신촌-유곡(암거)_구조도(상주)_구조도" xfId="2198"/>
    <cellStyle name="_도곡4교 하부공 수량_신촌-유곡(암거)_구조도_1" xfId="2199"/>
    <cellStyle name="_도곡4교 하부공 수량_신촌-유곡(암거)_구조도_1_구조도" xfId="2200"/>
    <cellStyle name="_도곡4교 하부공 수량_신촌-유곡(암거)_구조도_계간수로" xfId="2201"/>
    <cellStyle name="_도곡4교 하부공 수량_신촌-유곡(암거)_구조도_구조도" xfId="2202"/>
    <cellStyle name="_도곡4교 하부공 수량_신촌-유곡(암거)_구조도_구조도(마대포함)" xfId="2203"/>
    <cellStyle name="_도곡4교 하부공 수량_신촌-유곡(암거)_구조도_구조도(배수관터파기 및 개거)" xfId="2204"/>
    <cellStyle name="_도곡4교 하부공 수량_신촌-유곡(암거)_구조도_구조도(상주)" xfId="2205"/>
    <cellStyle name="_도곡4교 하부공 수량_신촌-유곡(암거)_구조도_구조도(상주)_구조도" xfId="2206"/>
    <cellStyle name="_도곡4교 하부공 수량_신촌-유곡(암거)_구조도_구조도." xfId="2207"/>
    <cellStyle name="_도곡4교 하부공 수량_신촌-유곡(암거)_구조도_구조도.." xfId="2208"/>
    <cellStyle name="_도곡4교 하부공 수량_신촌-유곡(암거)_구조도_구조도..." xfId="2209"/>
    <cellStyle name="_도곡4교 하부공 수량_신촌-유곡(암거)_구조도_구조도_1" xfId="2210"/>
    <cellStyle name="_도곡4교 하부공 수량_신촌-유곡(암거)_구조도_구조도_1_구조도" xfId="2211"/>
    <cellStyle name="_도곡4교 하부공 수량_신촌-유곡(암거)_구조도_구조도_a" xfId="2218"/>
    <cellStyle name="_도곡4교 하부공 수량_신촌-유곡(암거)_구조도_구조도_구조도" xfId="2212"/>
    <cellStyle name="_도곡4교 하부공 수량_신촌-유곡(암거)_구조도_구조도_구조도(상주)" xfId="2213"/>
    <cellStyle name="_도곡4교 하부공 수량_신촌-유곡(암거)_구조도_구조도_구조도(상주)_구조도" xfId="2214"/>
    <cellStyle name="_도곡4교 하부공 수량_신촌-유곡(암거)_구조도_구조도_구조도_구조도" xfId="2215"/>
    <cellStyle name="_도곡4교 하부공 수량_신촌-유곡(암거)_구조도_구조도_구조도0" xfId="2216"/>
    <cellStyle name="_도곡4교 하부공 수량_신촌-유곡(암거)_구조도_구조도_변경" xfId="2217"/>
    <cellStyle name="_도곡4교 하부공 수량_신촌-유곡(암거)_구조도_구조도0" xfId="2219"/>
    <cellStyle name="_도곡4교 하부공 수량_신촌-유곡(암거)_구조도_구조도0_1" xfId="2220"/>
    <cellStyle name="_도곡4교 하부공 수량_신촌-유곡(암거)_구조도_구조도0_구조도0" xfId="2221"/>
    <cellStyle name="_도곡4교 하부공 수량_신촌-유곡(암거)_구조도_구조도2" xfId="2222"/>
    <cellStyle name="_도곡4교 하부공 수량_신촌-유곡(암거)_구조도_구조도22" xfId="2223"/>
    <cellStyle name="_도곡4교 하부공 수량_신촌-유곡(암거)_구조도_구조도-흙막이~" xfId="2224"/>
    <cellStyle name="_도곡4교 하부공 수량_신촌-유곡(암거)_구조도_구조물도" xfId="2225"/>
    <cellStyle name="_도곡4교 하부공 수량_신촌-유곡(암거)_구조도_댐구조도" xfId="2226"/>
    <cellStyle name="_도곡4교 하부공 수량_신촌-유곡(암거)_구조도_바닥막이구조" xfId="2227"/>
    <cellStyle name="_도곡4교 하부공 수량_신촌-유곡(암거)_구조도_바닥막이구조도" xfId="2228"/>
    <cellStyle name="_도곡4교 하부공 수량_신촌-유곡(암거)_구조도_보막이구조도" xfId="2229"/>
    <cellStyle name="_도곡4교 하부공 수량_신촌-유곡(암거)_구조도0" xfId="2230"/>
    <cellStyle name="_도곡4교 하부공 수량_신촌-유곡(암거)_구조도0_1" xfId="2231"/>
    <cellStyle name="_도곡4교 하부공 수량_신촌-유곡(암거)_구조도0_구조도" xfId="2232"/>
    <cellStyle name="_도곡4교 하부공 수량_신촌-유곡(암거)_구조도0_구조도_구조도0" xfId="2233"/>
    <cellStyle name="_도곡4교 하부공 수량_신촌-유곡(암거)_구조도0_구조도0" xfId="2234"/>
    <cellStyle name="_도곡4교 하부공 수량_신촌-유곡(암거)_구조도0_바닥막이구조" xfId="2235"/>
    <cellStyle name="_도곡4교 하부공 수량_신촌-유곡(암거)_구조도0_바닥막이구조도" xfId="2236"/>
    <cellStyle name="_도곡4교 하부공 수량_신촌-유곡(암거)_내역서2" xfId="2237"/>
    <cellStyle name="_도곡4교 하부공 수량_신촌-유곡(암거)_바닥막이구조" xfId="2238"/>
    <cellStyle name="_도곡4교 하부공 수량_신촌-유곡(암거)_설계내역(원본)" xfId="2239"/>
    <cellStyle name="_도곡4교 하부공 수량_신촌-유곡(암거)_설계내역(원본)_설계내역(구미정)" xfId="2240"/>
    <cellStyle name="_도곡4교 하부공 수량_신촌-유곡(암거)_설계내역(원본)_설계내역(원본)" xfId="2241"/>
    <cellStyle name="_도곡4교 하부공 수량_암거수량" xfId="2242"/>
    <cellStyle name="_도곡4교 하부공 수량_암거수량(2)" xfId="2243"/>
    <cellStyle name="_도곡4교 하부공 수량_암거수량(2)_04 BOX집" xfId="2244"/>
    <cellStyle name="_도곡4교 하부공 수량_암거수량(2)_04 BOX집_구조도" xfId="2245"/>
    <cellStyle name="_도곡4교 하부공 수량_암거수량(2)_04 BOX집_구조도(상주)" xfId="2246"/>
    <cellStyle name="_도곡4교 하부공 수량_암거수량(2)_04 BOX집_구조도(상주)_구조도" xfId="2247"/>
    <cellStyle name="_도곡4교 하부공 수량_암거수량(2)_04 BOX집_구조도_1" xfId="2248"/>
    <cellStyle name="_도곡4교 하부공 수량_암거수량(2)_04 BOX집_구조도_1_구조도" xfId="2249"/>
    <cellStyle name="_도곡4교 하부공 수량_암거수량(2)_04 BOX집_구조도_계간수로" xfId="2250"/>
    <cellStyle name="_도곡4교 하부공 수량_암거수량(2)_04 BOX집_구조도_구조도" xfId="2251"/>
    <cellStyle name="_도곡4교 하부공 수량_암거수량(2)_04 BOX집_구조도_구조도(마대포함)" xfId="2252"/>
    <cellStyle name="_도곡4교 하부공 수량_암거수량(2)_04 BOX집_구조도_구조도(배수관터파기 및 개거)" xfId="2253"/>
    <cellStyle name="_도곡4교 하부공 수량_암거수량(2)_04 BOX집_구조도_구조도(상주)" xfId="2254"/>
    <cellStyle name="_도곡4교 하부공 수량_암거수량(2)_04 BOX집_구조도_구조도(상주)_구조도" xfId="2255"/>
    <cellStyle name="_도곡4교 하부공 수량_암거수량(2)_04 BOX집_구조도_구조도." xfId="2256"/>
    <cellStyle name="_도곡4교 하부공 수량_암거수량(2)_04 BOX집_구조도_구조도.." xfId="2257"/>
    <cellStyle name="_도곡4교 하부공 수량_암거수량(2)_04 BOX집_구조도_구조도..." xfId="2258"/>
    <cellStyle name="_도곡4교 하부공 수량_암거수량(2)_04 BOX집_구조도_구조도_1" xfId="2259"/>
    <cellStyle name="_도곡4교 하부공 수량_암거수량(2)_04 BOX집_구조도_구조도_1_구조도" xfId="2260"/>
    <cellStyle name="_도곡4교 하부공 수량_암거수량(2)_04 BOX집_구조도_구조도_a" xfId="2267"/>
    <cellStyle name="_도곡4교 하부공 수량_암거수량(2)_04 BOX집_구조도_구조도_구조도" xfId="2261"/>
    <cellStyle name="_도곡4교 하부공 수량_암거수량(2)_04 BOX집_구조도_구조도_구조도(상주)" xfId="2262"/>
    <cellStyle name="_도곡4교 하부공 수량_암거수량(2)_04 BOX집_구조도_구조도_구조도(상주)_구조도" xfId="2263"/>
    <cellStyle name="_도곡4교 하부공 수량_암거수량(2)_04 BOX집_구조도_구조도_구조도_구조도" xfId="2264"/>
    <cellStyle name="_도곡4교 하부공 수량_암거수량(2)_04 BOX집_구조도_구조도_구조도0" xfId="2265"/>
    <cellStyle name="_도곡4교 하부공 수량_암거수량(2)_04 BOX집_구조도_구조도_변경" xfId="2266"/>
    <cellStyle name="_도곡4교 하부공 수량_암거수량(2)_04 BOX집_구조도_구조도0" xfId="2268"/>
    <cellStyle name="_도곡4교 하부공 수량_암거수량(2)_04 BOX집_구조도_구조도0_1" xfId="2269"/>
    <cellStyle name="_도곡4교 하부공 수량_암거수량(2)_04 BOX집_구조도_구조도0_구조도0" xfId="2270"/>
    <cellStyle name="_도곡4교 하부공 수량_암거수량(2)_04 BOX집_구조도_구조도2" xfId="2271"/>
    <cellStyle name="_도곡4교 하부공 수량_암거수량(2)_04 BOX집_구조도_구조도22" xfId="2272"/>
    <cellStyle name="_도곡4교 하부공 수량_암거수량(2)_04 BOX집_구조도_구조도-흙막이~" xfId="2273"/>
    <cellStyle name="_도곡4교 하부공 수량_암거수량(2)_04 BOX집_구조도_구조물도" xfId="2274"/>
    <cellStyle name="_도곡4교 하부공 수량_암거수량(2)_04 BOX집_구조도_댐구조도" xfId="2275"/>
    <cellStyle name="_도곡4교 하부공 수량_암거수량(2)_04 BOX집_구조도_바닥막이구조" xfId="2276"/>
    <cellStyle name="_도곡4교 하부공 수량_암거수량(2)_04 BOX집_구조도_바닥막이구조도" xfId="2277"/>
    <cellStyle name="_도곡4교 하부공 수량_암거수량(2)_04 BOX집_구조도_보막이구조도" xfId="2278"/>
    <cellStyle name="_도곡4교 하부공 수량_암거수량(2)_04 BOX집_구조도0" xfId="2279"/>
    <cellStyle name="_도곡4교 하부공 수량_암거수량(2)_04 BOX집_구조도0_1" xfId="2280"/>
    <cellStyle name="_도곡4교 하부공 수량_암거수량(2)_04 BOX집_구조도0_구조도" xfId="2281"/>
    <cellStyle name="_도곡4교 하부공 수량_암거수량(2)_04 BOX집_구조도0_구조도_구조도0" xfId="2282"/>
    <cellStyle name="_도곡4교 하부공 수량_암거수량(2)_04 BOX집_구조도0_구조도0" xfId="2283"/>
    <cellStyle name="_도곡4교 하부공 수량_암거수량(2)_04 BOX집_구조도0_바닥막이구조" xfId="2284"/>
    <cellStyle name="_도곡4교 하부공 수량_암거수량(2)_04 BOX집_구조도0_바닥막이구조도" xfId="2285"/>
    <cellStyle name="_도곡4교 하부공 수량_암거수량(2)_04 BOX집_내역서2" xfId="2286"/>
    <cellStyle name="_도곡4교 하부공 수량_암거수량(2)_04 BOX집_바닥막이구조" xfId="2287"/>
    <cellStyle name="_도곡4교 하부공 수량_암거수량(2)_04 BOX집_설계내역(원본)" xfId="2288"/>
    <cellStyle name="_도곡4교 하부공 수량_암거수량(2)_04 BOX집_설계내역(원본)_설계내역(구미정)" xfId="2289"/>
    <cellStyle name="_도곡4교 하부공 수량_암거수량(2)_04 BOX집_설계내역(원본)_설계내역(원본)" xfId="2290"/>
    <cellStyle name="_도곡4교 하부공 수량_암거수량(2)_구조도" xfId="2291"/>
    <cellStyle name="_도곡4교 하부공 수량_암거수량(2)_구조도(상주)" xfId="2292"/>
    <cellStyle name="_도곡4교 하부공 수량_암거수량(2)_구조도(상주)_구조도" xfId="2293"/>
    <cellStyle name="_도곡4교 하부공 수량_암거수량(2)_구조도_1" xfId="2294"/>
    <cellStyle name="_도곡4교 하부공 수량_암거수량(2)_구조도_1_구조도" xfId="2295"/>
    <cellStyle name="_도곡4교 하부공 수량_암거수량(2)_구조도_계간수로" xfId="2296"/>
    <cellStyle name="_도곡4교 하부공 수량_암거수량(2)_구조도_구조도" xfId="2297"/>
    <cellStyle name="_도곡4교 하부공 수량_암거수량(2)_구조도_구조도(마대포함)" xfId="2298"/>
    <cellStyle name="_도곡4교 하부공 수량_암거수량(2)_구조도_구조도(배수관터파기 및 개거)" xfId="2299"/>
    <cellStyle name="_도곡4교 하부공 수량_암거수량(2)_구조도_구조도(상주)" xfId="2300"/>
    <cellStyle name="_도곡4교 하부공 수량_암거수량(2)_구조도_구조도(상주)_구조도" xfId="2301"/>
    <cellStyle name="_도곡4교 하부공 수량_암거수량(2)_구조도_구조도." xfId="2302"/>
    <cellStyle name="_도곡4교 하부공 수량_암거수량(2)_구조도_구조도.." xfId="2303"/>
    <cellStyle name="_도곡4교 하부공 수량_암거수량(2)_구조도_구조도..." xfId="2304"/>
    <cellStyle name="_도곡4교 하부공 수량_암거수량(2)_구조도_구조도_1" xfId="2305"/>
    <cellStyle name="_도곡4교 하부공 수량_암거수량(2)_구조도_구조도_1_구조도" xfId="2306"/>
    <cellStyle name="_도곡4교 하부공 수량_암거수량(2)_구조도_구조도_a" xfId="2313"/>
    <cellStyle name="_도곡4교 하부공 수량_암거수량(2)_구조도_구조도_구조도" xfId="2307"/>
    <cellStyle name="_도곡4교 하부공 수량_암거수량(2)_구조도_구조도_구조도(상주)" xfId="2308"/>
    <cellStyle name="_도곡4교 하부공 수량_암거수량(2)_구조도_구조도_구조도(상주)_구조도" xfId="2309"/>
    <cellStyle name="_도곡4교 하부공 수량_암거수량(2)_구조도_구조도_구조도_구조도" xfId="2310"/>
    <cellStyle name="_도곡4교 하부공 수량_암거수량(2)_구조도_구조도_구조도0" xfId="2311"/>
    <cellStyle name="_도곡4교 하부공 수량_암거수량(2)_구조도_구조도_변경" xfId="2312"/>
    <cellStyle name="_도곡4교 하부공 수량_암거수량(2)_구조도_구조도0" xfId="2314"/>
    <cellStyle name="_도곡4교 하부공 수량_암거수량(2)_구조도_구조도0_1" xfId="2315"/>
    <cellStyle name="_도곡4교 하부공 수량_암거수량(2)_구조도_구조도0_구조도0" xfId="2316"/>
    <cellStyle name="_도곡4교 하부공 수량_암거수량(2)_구조도_구조도2" xfId="2317"/>
    <cellStyle name="_도곡4교 하부공 수량_암거수량(2)_구조도_구조도22" xfId="2318"/>
    <cellStyle name="_도곡4교 하부공 수량_암거수량(2)_구조도_구조도-흙막이~" xfId="2319"/>
    <cellStyle name="_도곡4교 하부공 수량_암거수량(2)_구조도_구조물도" xfId="2320"/>
    <cellStyle name="_도곡4교 하부공 수량_암거수량(2)_구조도_댐구조도" xfId="2321"/>
    <cellStyle name="_도곡4교 하부공 수량_암거수량(2)_구조도_바닥막이구조" xfId="2322"/>
    <cellStyle name="_도곡4교 하부공 수량_암거수량(2)_구조도_바닥막이구조도" xfId="2323"/>
    <cellStyle name="_도곡4교 하부공 수량_암거수량(2)_구조도_보막이구조도" xfId="2324"/>
    <cellStyle name="_도곡4교 하부공 수량_암거수량(2)_구조도0" xfId="2325"/>
    <cellStyle name="_도곡4교 하부공 수량_암거수량(2)_구조도0_1" xfId="2326"/>
    <cellStyle name="_도곡4교 하부공 수량_암거수량(2)_구조도0_구조도" xfId="2327"/>
    <cellStyle name="_도곡4교 하부공 수량_암거수량(2)_구조도0_구조도_구조도0" xfId="2328"/>
    <cellStyle name="_도곡4교 하부공 수량_암거수량(2)_구조도0_구조도0" xfId="2329"/>
    <cellStyle name="_도곡4교 하부공 수량_암거수량(2)_구조도0_바닥막이구조" xfId="2330"/>
    <cellStyle name="_도곡4교 하부공 수량_암거수량(2)_구조도0_바닥막이구조도" xfId="2331"/>
    <cellStyle name="_도곡4교 하부공 수량_암거수량(2)_내역서2" xfId="2332"/>
    <cellStyle name="_도곡4교 하부공 수량_암거수량(2)_바닥막이구조" xfId="2333"/>
    <cellStyle name="_도곡4교 하부공 수량_암거수량(2)_설계내역(원본)" xfId="2334"/>
    <cellStyle name="_도곡4교 하부공 수량_암거수량(2)_설계내역(원본)_설계내역(구미정)" xfId="2335"/>
    <cellStyle name="_도곡4교 하부공 수량_암거수량(2)_설계내역(원본)_설계내역(원본)" xfId="2336"/>
    <cellStyle name="_도곡4교 하부공 수량_암거수량_04 BOX집" xfId="2337"/>
    <cellStyle name="_도곡4교 하부공 수량_암거수량_04 BOX집_구조도" xfId="2338"/>
    <cellStyle name="_도곡4교 하부공 수량_암거수량_04 BOX집_구조도(상주)" xfId="2339"/>
    <cellStyle name="_도곡4교 하부공 수량_암거수량_04 BOX집_구조도(상주)_구조도" xfId="2340"/>
    <cellStyle name="_도곡4교 하부공 수량_암거수량_04 BOX집_구조도_1" xfId="2341"/>
    <cellStyle name="_도곡4교 하부공 수량_암거수량_04 BOX집_구조도_1_구조도" xfId="2342"/>
    <cellStyle name="_도곡4교 하부공 수량_암거수량_04 BOX집_구조도_계간수로" xfId="2343"/>
    <cellStyle name="_도곡4교 하부공 수량_암거수량_04 BOX집_구조도_구조도" xfId="2344"/>
    <cellStyle name="_도곡4교 하부공 수량_암거수량_04 BOX집_구조도_구조도(마대포함)" xfId="2345"/>
    <cellStyle name="_도곡4교 하부공 수량_암거수량_04 BOX집_구조도_구조도(배수관터파기 및 개거)" xfId="2346"/>
    <cellStyle name="_도곡4교 하부공 수량_암거수량_04 BOX집_구조도_구조도(상주)" xfId="2347"/>
    <cellStyle name="_도곡4교 하부공 수량_암거수량_04 BOX집_구조도_구조도(상주)_구조도" xfId="2348"/>
    <cellStyle name="_도곡4교 하부공 수량_암거수량_04 BOX집_구조도_구조도." xfId="2349"/>
    <cellStyle name="_도곡4교 하부공 수량_암거수량_04 BOX집_구조도_구조도.." xfId="2350"/>
    <cellStyle name="_도곡4교 하부공 수량_암거수량_04 BOX집_구조도_구조도..." xfId="2351"/>
    <cellStyle name="_도곡4교 하부공 수량_암거수량_04 BOX집_구조도_구조도_1" xfId="2352"/>
    <cellStyle name="_도곡4교 하부공 수량_암거수량_04 BOX집_구조도_구조도_1_구조도" xfId="2353"/>
    <cellStyle name="_도곡4교 하부공 수량_암거수량_04 BOX집_구조도_구조도_a" xfId="2360"/>
    <cellStyle name="_도곡4교 하부공 수량_암거수량_04 BOX집_구조도_구조도_구조도" xfId="2354"/>
    <cellStyle name="_도곡4교 하부공 수량_암거수량_04 BOX집_구조도_구조도_구조도(상주)" xfId="2355"/>
    <cellStyle name="_도곡4교 하부공 수량_암거수량_04 BOX집_구조도_구조도_구조도(상주)_구조도" xfId="2356"/>
    <cellStyle name="_도곡4교 하부공 수량_암거수량_04 BOX집_구조도_구조도_구조도_구조도" xfId="2357"/>
    <cellStyle name="_도곡4교 하부공 수량_암거수량_04 BOX집_구조도_구조도_구조도0" xfId="2358"/>
    <cellStyle name="_도곡4교 하부공 수량_암거수량_04 BOX집_구조도_구조도_변경" xfId="2359"/>
    <cellStyle name="_도곡4교 하부공 수량_암거수량_04 BOX집_구조도_구조도0" xfId="2361"/>
    <cellStyle name="_도곡4교 하부공 수량_암거수량_04 BOX집_구조도_구조도0_1" xfId="2362"/>
    <cellStyle name="_도곡4교 하부공 수량_암거수량_04 BOX집_구조도_구조도0_구조도0" xfId="2363"/>
    <cellStyle name="_도곡4교 하부공 수량_암거수량_04 BOX집_구조도_구조도2" xfId="2364"/>
    <cellStyle name="_도곡4교 하부공 수량_암거수량_04 BOX집_구조도_구조도22" xfId="2365"/>
    <cellStyle name="_도곡4교 하부공 수량_암거수량_04 BOX집_구조도_구조도-흙막이~" xfId="2366"/>
    <cellStyle name="_도곡4교 하부공 수량_암거수량_04 BOX집_구조도_구조물도" xfId="2367"/>
    <cellStyle name="_도곡4교 하부공 수량_암거수량_04 BOX집_구조도_댐구조도" xfId="2368"/>
    <cellStyle name="_도곡4교 하부공 수량_암거수량_04 BOX집_구조도_바닥막이구조" xfId="2369"/>
    <cellStyle name="_도곡4교 하부공 수량_암거수량_04 BOX집_구조도_바닥막이구조도" xfId="2370"/>
    <cellStyle name="_도곡4교 하부공 수량_암거수량_04 BOX집_구조도_보막이구조도" xfId="2371"/>
    <cellStyle name="_도곡4교 하부공 수량_암거수량_04 BOX집_구조도0" xfId="2372"/>
    <cellStyle name="_도곡4교 하부공 수량_암거수량_04 BOX집_구조도0_1" xfId="2373"/>
    <cellStyle name="_도곡4교 하부공 수량_암거수량_04 BOX집_구조도0_구조도" xfId="2374"/>
    <cellStyle name="_도곡4교 하부공 수량_암거수량_04 BOX집_구조도0_구조도_구조도0" xfId="2375"/>
    <cellStyle name="_도곡4교 하부공 수량_암거수량_04 BOX집_구조도0_구조도0" xfId="2376"/>
    <cellStyle name="_도곡4교 하부공 수량_암거수량_04 BOX집_구조도0_바닥막이구조" xfId="2377"/>
    <cellStyle name="_도곡4교 하부공 수량_암거수량_04 BOX집_구조도0_바닥막이구조도" xfId="2378"/>
    <cellStyle name="_도곡4교 하부공 수량_암거수량_04 BOX집_내역서2" xfId="2379"/>
    <cellStyle name="_도곡4교 하부공 수량_암거수량_04 BOX집_바닥막이구조" xfId="2380"/>
    <cellStyle name="_도곡4교 하부공 수량_암거수량_04 BOX집_설계내역(원본)" xfId="2381"/>
    <cellStyle name="_도곡4교 하부공 수량_암거수량_04 BOX집_설계내역(원본)_설계내역(구미정)" xfId="2382"/>
    <cellStyle name="_도곡4교 하부공 수량_암거수량_04 BOX집_설계내역(원본)_설계내역(원본)" xfId="2383"/>
    <cellStyle name="_도곡4교 하부공 수량_암거수량_구조도" xfId="2384"/>
    <cellStyle name="_도곡4교 하부공 수량_암거수량_구조도(상주)" xfId="2385"/>
    <cellStyle name="_도곡4교 하부공 수량_암거수량_구조도(상주)_구조도" xfId="2386"/>
    <cellStyle name="_도곡4교 하부공 수량_암거수량_구조도_1" xfId="2387"/>
    <cellStyle name="_도곡4교 하부공 수량_암거수량_구조도_1_구조도" xfId="2388"/>
    <cellStyle name="_도곡4교 하부공 수량_암거수량_구조도_계간수로" xfId="2389"/>
    <cellStyle name="_도곡4교 하부공 수량_암거수량_구조도_구조도" xfId="2390"/>
    <cellStyle name="_도곡4교 하부공 수량_암거수량_구조도_구조도(마대포함)" xfId="2391"/>
    <cellStyle name="_도곡4교 하부공 수량_암거수량_구조도_구조도(배수관터파기 및 개거)" xfId="2392"/>
    <cellStyle name="_도곡4교 하부공 수량_암거수량_구조도_구조도(상주)" xfId="2393"/>
    <cellStyle name="_도곡4교 하부공 수량_암거수량_구조도_구조도(상주)_구조도" xfId="2394"/>
    <cellStyle name="_도곡4교 하부공 수량_암거수량_구조도_구조도." xfId="2395"/>
    <cellStyle name="_도곡4교 하부공 수량_암거수량_구조도_구조도.." xfId="2396"/>
    <cellStyle name="_도곡4교 하부공 수량_암거수량_구조도_구조도..." xfId="2397"/>
    <cellStyle name="_도곡4교 하부공 수량_암거수량_구조도_구조도_1" xfId="2398"/>
    <cellStyle name="_도곡4교 하부공 수량_암거수량_구조도_구조도_1_구조도" xfId="2399"/>
    <cellStyle name="_도곡4교 하부공 수량_암거수량_구조도_구조도_a" xfId="2406"/>
    <cellStyle name="_도곡4교 하부공 수량_암거수량_구조도_구조도_구조도" xfId="2400"/>
    <cellStyle name="_도곡4교 하부공 수량_암거수량_구조도_구조도_구조도(상주)" xfId="2401"/>
    <cellStyle name="_도곡4교 하부공 수량_암거수량_구조도_구조도_구조도(상주)_구조도" xfId="2402"/>
    <cellStyle name="_도곡4교 하부공 수량_암거수량_구조도_구조도_구조도_구조도" xfId="2403"/>
    <cellStyle name="_도곡4교 하부공 수량_암거수량_구조도_구조도_구조도0" xfId="2404"/>
    <cellStyle name="_도곡4교 하부공 수량_암거수량_구조도_구조도_변경" xfId="2405"/>
    <cellStyle name="_도곡4교 하부공 수량_암거수량_구조도_구조도0" xfId="2407"/>
    <cellStyle name="_도곡4교 하부공 수량_암거수량_구조도_구조도0_1" xfId="2408"/>
    <cellStyle name="_도곡4교 하부공 수량_암거수량_구조도_구조도0_구조도0" xfId="2409"/>
    <cellStyle name="_도곡4교 하부공 수량_암거수량_구조도_구조도2" xfId="2410"/>
    <cellStyle name="_도곡4교 하부공 수량_암거수량_구조도_구조도22" xfId="2411"/>
    <cellStyle name="_도곡4교 하부공 수량_암거수량_구조도_구조도-흙막이~" xfId="2412"/>
    <cellStyle name="_도곡4교 하부공 수량_암거수량_구조도_구조물도" xfId="2413"/>
    <cellStyle name="_도곡4교 하부공 수량_암거수량_구조도_댐구조도" xfId="2414"/>
    <cellStyle name="_도곡4교 하부공 수량_암거수량_구조도_바닥막이구조" xfId="2415"/>
    <cellStyle name="_도곡4교 하부공 수량_암거수량_구조도_바닥막이구조도" xfId="2416"/>
    <cellStyle name="_도곡4교 하부공 수량_암거수량_구조도_보막이구조도" xfId="2417"/>
    <cellStyle name="_도곡4교 하부공 수량_암거수량_구조도0" xfId="2418"/>
    <cellStyle name="_도곡4교 하부공 수량_암거수량_구조도0_1" xfId="2419"/>
    <cellStyle name="_도곡4교 하부공 수량_암거수량_구조도0_구조도" xfId="2420"/>
    <cellStyle name="_도곡4교 하부공 수량_암거수량_구조도0_구조도_구조도0" xfId="2421"/>
    <cellStyle name="_도곡4교 하부공 수량_암거수량_구조도0_구조도0" xfId="2422"/>
    <cellStyle name="_도곡4교 하부공 수량_암거수량_구조도0_바닥막이구조" xfId="2423"/>
    <cellStyle name="_도곡4교 하부공 수량_암거수량_구조도0_바닥막이구조도" xfId="2424"/>
    <cellStyle name="_도곡4교 하부공 수량_암거수량_내역서2" xfId="2425"/>
    <cellStyle name="_도곡4교 하부공 수량_암거수량_바닥막이구조" xfId="2426"/>
    <cellStyle name="_도곡4교 하부공 수량_암거수량_설계내역(원본)" xfId="2427"/>
    <cellStyle name="_도곡4교 하부공 수량_암거수량_설계내역(원본)_설계내역(구미정)" xfId="2428"/>
    <cellStyle name="_도곡4교 하부공 수량_암거수량_설계내역(원본)_설계내역(원본)" xfId="2429"/>
    <cellStyle name="_도곡교 교대 수량" xfId="2430"/>
    <cellStyle name="_도곡교 교대 수량_구조도" xfId="2431"/>
    <cellStyle name="_도곡교 교대 수량_구조도(상주)" xfId="2432"/>
    <cellStyle name="_도곡교 교대 수량_구조도(상주)_구조도" xfId="2433"/>
    <cellStyle name="_도곡교 교대 수량_구조도_1" xfId="2434"/>
    <cellStyle name="_도곡교 교대 수량_구조도_1_구조도" xfId="2435"/>
    <cellStyle name="_도곡교 교대 수량_구조도_계간수로" xfId="2436"/>
    <cellStyle name="_도곡교 교대 수량_구조도_구조도" xfId="2437"/>
    <cellStyle name="_도곡교 교대 수량_구조도_구조도(마대포함)" xfId="2438"/>
    <cellStyle name="_도곡교 교대 수량_구조도_구조도(배수관터파기 및 개거)" xfId="2439"/>
    <cellStyle name="_도곡교 교대 수량_구조도_구조도(상주)" xfId="2440"/>
    <cellStyle name="_도곡교 교대 수량_구조도_구조도(상주)_구조도" xfId="2441"/>
    <cellStyle name="_도곡교 교대 수량_구조도_구조도." xfId="2442"/>
    <cellStyle name="_도곡교 교대 수량_구조도_구조도.." xfId="2443"/>
    <cellStyle name="_도곡교 교대 수량_구조도_구조도..." xfId="2444"/>
    <cellStyle name="_도곡교 교대 수량_구조도_구조도_1" xfId="2445"/>
    <cellStyle name="_도곡교 교대 수량_구조도_구조도_1_구조도" xfId="2446"/>
    <cellStyle name="_도곡교 교대 수량_구조도_구조도_a" xfId="2453"/>
    <cellStyle name="_도곡교 교대 수량_구조도_구조도_구조도" xfId="2447"/>
    <cellStyle name="_도곡교 교대 수량_구조도_구조도_구조도(상주)" xfId="2448"/>
    <cellStyle name="_도곡교 교대 수량_구조도_구조도_구조도(상주)_구조도" xfId="2449"/>
    <cellStyle name="_도곡교 교대 수량_구조도_구조도_구조도_구조도" xfId="2450"/>
    <cellStyle name="_도곡교 교대 수량_구조도_구조도_구조도0" xfId="2451"/>
    <cellStyle name="_도곡교 교대 수량_구조도_구조도_변경" xfId="2452"/>
    <cellStyle name="_도곡교 교대 수량_구조도_구조도0" xfId="2454"/>
    <cellStyle name="_도곡교 교대 수량_구조도_구조도0_1" xfId="2455"/>
    <cellStyle name="_도곡교 교대 수량_구조도_구조도0_구조도0" xfId="2456"/>
    <cellStyle name="_도곡교 교대 수량_구조도_구조도2" xfId="2457"/>
    <cellStyle name="_도곡교 교대 수량_구조도_구조도22" xfId="2458"/>
    <cellStyle name="_도곡교 교대 수량_구조도_구조도-흙막이~" xfId="2459"/>
    <cellStyle name="_도곡교 교대 수량_구조도_구조물도" xfId="2460"/>
    <cellStyle name="_도곡교 교대 수량_구조도_댐구조도" xfId="2461"/>
    <cellStyle name="_도곡교 교대 수량_구조도_바닥막이구조" xfId="2462"/>
    <cellStyle name="_도곡교 교대 수량_구조도_바닥막이구조도" xfId="2463"/>
    <cellStyle name="_도곡교 교대 수량_구조도_보막이구조도" xfId="2464"/>
    <cellStyle name="_도곡교 교대 수량_구조도0" xfId="2465"/>
    <cellStyle name="_도곡교 교대 수량_구조도0_1" xfId="2466"/>
    <cellStyle name="_도곡교 교대 수량_구조도0_구조도" xfId="2467"/>
    <cellStyle name="_도곡교 교대 수량_구조도0_구조도_구조도0" xfId="2468"/>
    <cellStyle name="_도곡교 교대 수량_구조도0_구조도0" xfId="2469"/>
    <cellStyle name="_도곡교 교대 수량_구조도0_바닥막이구조" xfId="2470"/>
    <cellStyle name="_도곡교 교대 수량_구조도0_바닥막이구조도" xfId="2471"/>
    <cellStyle name="_도곡교 교대 수량_내역서2" xfId="2472"/>
    <cellStyle name="_도곡교 교대 수량_바닥막이구조" xfId="2473"/>
    <cellStyle name="_도곡교 교대 수량_설계내역(원본)" xfId="2474"/>
    <cellStyle name="_도곡교 교대 수량_설계내역(원본)_설계내역(구미정)" xfId="2475"/>
    <cellStyle name="_도곡교 교대 수량_설계내역(원본)_설계내역(원본)" xfId="2476"/>
    <cellStyle name="_도곡교 교대 수량_신촌-유곡(암거)" xfId="2477"/>
    <cellStyle name="_도곡교 교대 수량_신촌-유곡(암거)_04 BOX집" xfId="2478"/>
    <cellStyle name="_도곡교 교대 수량_신촌-유곡(암거)_04 BOX집_구조도" xfId="2479"/>
    <cellStyle name="_도곡교 교대 수량_신촌-유곡(암거)_04 BOX집_구조도(상주)" xfId="2480"/>
    <cellStyle name="_도곡교 교대 수량_신촌-유곡(암거)_04 BOX집_구조도(상주)_구조도" xfId="2481"/>
    <cellStyle name="_도곡교 교대 수량_신촌-유곡(암거)_04 BOX집_구조도_1" xfId="2482"/>
    <cellStyle name="_도곡교 교대 수량_신촌-유곡(암거)_04 BOX집_구조도_1_구조도" xfId="2483"/>
    <cellStyle name="_도곡교 교대 수량_신촌-유곡(암거)_04 BOX집_구조도_계간수로" xfId="2484"/>
    <cellStyle name="_도곡교 교대 수량_신촌-유곡(암거)_04 BOX집_구조도_구조도" xfId="2485"/>
    <cellStyle name="_도곡교 교대 수량_신촌-유곡(암거)_04 BOX집_구조도_구조도(마대포함)" xfId="2486"/>
    <cellStyle name="_도곡교 교대 수량_신촌-유곡(암거)_04 BOX집_구조도_구조도(배수관터파기 및 개거)" xfId="2487"/>
    <cellStyle name="_도곡교 교대 수량_신촌-유곡(암거)_04 BOX집_구조도_구조도(상주)" xfId="2488"/>
    <cellStyle name="_도곡교 교대 수량_신촌-유곡(암거)_04 BOX집_구조도_구조도(상주)_구조도" xfId="2489"/>
    <cellStyle name="_도곡교 교대 수량_신촌-유곡(암거)_04 BOX집_구조도_구조도." xfId="2490"/>
    <cellStyle name="_도곡교 교대 수량_신촌-유곡(암거)_04 BOX집_구조도_구조도.." xfId="2491"/>
    <cellStyle name="_도곡교 교대 수량_신촌-유곡(암거)_04 BOX집_구조도_구조도..." xfId="2492"/>
    <cellStyle name="_도곡교 교대 수량_신촌-유곡(암거)_04 BOX집_구조도_구조도_1" xfId="2493"/>
    <cellStyle name="_도곡교 교대 수량_신촌-유곡(암거)_04 BOX집_구조도_구조도_1_구조도" xfId="2494"/>
    <cellStyle name="_도곡교 교대 수량_신촌-유곡(암거)_04 BOX집_구조도_구조도_a" xfId="2501"/>
    <cellStyle name="_도곡교 교대 수량_신촌-유곡(암거)_04 BOX집_구조도_구조도_구조도" xfId="2495"/>
    <cellStyle name="_도곡교 교대 수량_신촌-유곡(암거)_04 BOX집_구조도_구조도_구조도(상주)" xfId="2496"/>
    <cellStyle name="_도곡교 교대 수량_신촌-유곡(암거)_04 BOX집_구조도_구조도_구조도(상주)_구조도" xfId="2497"/>
    <cellStyle name="_도곡교 교대 수량_신촌-유곡(암거)_04 BOX집_구조도_구조도_구조도_구조도" xfId="2498"/>
    <cellStyle name="_도곡교 교대 수량_신촌-유곡(암거)_04 BOX집_구조도_구조도_구조도0" xfId="2499"/>
    <cellStyle name="_도곡교 교대 수량_신촌-유곡(암거)_04 BOX집_구조도_구조도_변경" xfId="2500"/>
    <cellStyle name="_도곡교 교대 수량_신촌-유곡(암거)_04 BOX집_구조도_구조도0" xfId="2502"/>
    <cellStyle name="_도곡교 교대 수량_신촌-유곡(암거)_04 BOX집_구조도_구조도0_1" xfId="2503"/>
    <cellStyle name="_도곡교 교대 수량_신촌-유곡(암거)_04 BOX집_구조도_구조도0_구조도0" xfId="2504"/>
    <cellStyle name="_도곡교 교대 수량_신촌-유곡(암거)_04 BOX집_구조도_구조도2" xfId="2505"/>
    <cellStyle name="_도곡교 교대 수량_신촌-유곡(암거)_04 BOX집_구조도_구조도22" xfId="2506"/>
    <cellStyle name="_도곡교 교대 수량_신촌-유곡(암거)_04 BOX집_구조도_구조도-흙막이~" xfId="2507"/>
    <cellStyle name="_도곡교 교대 수량_신촌-유곡(암거)_04 BOX집_구조도_구조물도" xfId="2508"/>
    <cellStyle name="_도곡교 교대 수량_신촌-유곡(암거)_04 BOX집_구조도_댐구조도" xfId="2509"/>
    <cellStyle name="_도곡교 교대 수량_신촌-유곡(암거)_04 BOX집_구조도_바닥막이구조" xfId="2510"/>
    <cellStyle name="_도곡교 교대 수량_신촌-유곡(암거)_04 BOX집_구조도_바닥막이구조도" xfId="2511"/>
    <cellStyle name="_도곡교 교대 수량_신촌-유곡(암거)_04 BOX집_구조도_보막이구조도" xfId="2512"/>
    <cellStyle name="_도곡교 교대 수량_신촌-유곡(암거)_04 BOX집_구조도0" xfId="2513"/>
    <cellStyle name="_도곡교 교대 수량_신촌-유곡(암거)_04 BOX집_구조도0_1" xfId="2514"/>
    <cellStyle name="_도곡교 교대 수량_신촌-유곡(암거)_04 BOX집_구조도0_구조도" xfId="2515"/>
    <cellStyle name="_도곡교 교대 수량_신촌-유곡(암거)_04 BOX집_구조도0_구조도_구조도0" xfId="2516"/>
    <cellStyle name="_도곡교 교대 수량_신촌-유곡(암거)_04 BOX집_구조도0_구조도0" xfId="2517"/>
    <cellStyle name="_도곡교 교대 수량_신촌-유곡(암거)_04 BOX집_구조도0_바닥막이구조" xfId="2518"/>
    <cellStyle name="_도곡교 교대 수량_신촌-유곡(암거)_04 BOX집_구조도0_바닥막이구조도" xfId="2519"/>
    <cellStyle name="_도곡교 교대 수량_신촌-유곡(암거)_04 BOX집_내역서2" xfId="2520"/>
    <cellStyle name="_도곡교 교대 수량_신촌-유곡(암거)_04 BOX집_바닥막이구조" xfId="2521"/>
    <cellStyle name="_도곡교 교대 수량_신촌-유곡(암거)_04 BOX집_설계내역(원본)" xfId="2522"/>
    <cellStyle name="_도곡교 교대 수량_신촌-유곡(암거)_04 BOX집_설계내역(원본)_설계내역(구미정)" xfId="2523"/>
    <cellStyle name="_도곡교 교대 수량_신촌-유곡(암거)_04 BOX집_설계내역(원본)_설계내역(원본)" xfId="2524"/>
    <cellStyle name="_도곡교 교대 수량_신촌-유곡(암거)_구조도" xfId="2525"/>
    <cellStyle name="_도곡교 교대 수량_신촌-유곡(암거)_구조도(상주)" xfId="2526"/>
    <cellStyle name="_도곡교 교대 수량_신촌-유곡(암거)_구조도(상주)_구조도" xfId="2527"/>
    <cellStyle name="_도곡교 교대 수량_신촌-유곡(암거)_구조도_1" xfId="2528"/>
    <cellStyle name="_도곡교 교대 수량_신촌-유곡(암거)_구조도_1_구조도" xfId="2529"/>
    <cellStyle name="_도곡교 교대 수량_신촌-유곡(암거)_구조도_계간수로" xfId="2530"/>
    <cellStyle name="_도곡교 교대 수량_신촌-유곡(암거)_구조도_구조도" xfId="2531"/>
    <cellStyle name="_도곡교 교대 수량_신촌-유곡(암거)_구조도_구조도(마대포함)" xfId="2532"/>
    <cellStyle name="_도곡교 교대 수량_신촌-유곡(암거)_구조도_구조도(배수관터파기 및 개거)" xfId="2533"/>
    <cellStyle name="_도곡교 교대 수량_신촌-유곡(암거)_구조도_구조도(상주)" xfId="2534"/>
    <cellStyle name="_도곡교 교대 수량_신촌-유곡(암거)_구조도_구조도(상주)_구조도" xfId="2535"/>
    <cellStyle name="_도곡교 교대 수량_신촌-유곡(암거)_구조도_구조도." xfId="2536"/>
    <cellStyle name="_도곡교 교대 수량_신촌-유곡(암거)_구조도_구조도.." xfId="2537"/>
    <cellStyle name="_도곡교 교대 수량_신촌-유곡(암거)_구조도_구조도..." xfId="2538"/>
    <cellStyle name="_도곡교 교대 수량_신촌-유곡(암거)_구조도_구조도_1" xfId="2539"/>
    <cellStyle name="_도곡교 교대 수량_신촌-유곡(암거)_구조도_구조도_1_구조도" xfId="2540"/>
    <cellStyle name="_도곡교 교대 수량_신촌-유곡(암거)_구조도_구조도_a" xfId="2547"/>
    <cellStyle name="_도곡교 교대 수량_신촌-유곡(암거)_구조도_구조도_구조도" xfId="2541"/>
    <cellStyle name="_도곡교 교대 수량_신촌-유곡(암거)_구조도_구조도_구조도(상주)" xfId="2542"/>
    <cellStyle name="_도곡교 교대 수량_신촌-유곡(암거)_구조도_구조도_구조도(상주)_구조도" xfId="2543"/>
    <cellStyle name="_도곡교 교대 수량_신촌-유곡(암거)_구조도_구조도_구조도_구조도" xfId="2544"/>
    <cellStyle name="_도곡교 교대 수량_신촌-유곡(암거)_구조도_구조도_구조도0" xfId="2545"/>
    <cellStyle name="_도곡교 교대 수량_신촌-유곡(암거)_구조도_구조도_변경" xfId="2546"/>
    <cellStyle name="_도곡교 교대 수량_신촌-유곡(암거)_구조도_구조도0" xfId="2548"/>
    <cellStyle name="_도곡교 교대 수량_신촌-유곡(암거)_구조도_구조도0_1" xfId="2549"/>
    <cellStyle name="_도곡교 교대 수량_신촌-유곡(암거)_구조도_구조도0_구조도0" xfId="2550"/>
    <cellStyle name="_도곡교 교대 수량_신촌-유곡(암거)_구조도_구조도2" xfId="2551"/>
    <cellStyle name="_도곡교 교대 수량_신촌-유곡(암거)_구조도_구조도22" xfId="2552"/>
    <cellStyle name="_도곡교 교대 수량_신촌-유곡(암거)_구조도_구조도-흙막이~" xfId="2553"/>
    <cellStyle name="_도곡교 교대 수량_신촌-유곡(암거)_구조도_구조물도" xfId="2554"/>
    <cellStyle name="_도곡교 교대 수량_신촌-유곡(암거)_구조도_댐구조도" xfId="2555"/>
    <cellStyle name="_도곡교 교대 수량_신촌-유곡(암거)_구조도_바닥막이구조" xfId="2556"/>
    <cellStyle name="_도곡교 교대 수량_신촌-유곡(암거)_구조도_바닥막이구조도" xfId="2557"/>
    <cellStyle name="_도곡교 교대 수량_신촌-유곡(암거)_구조도_보막이구조도" xfId="2558"/>
    <cellStyle name="_도곡교 교대 수량_신촌-유곡(암거)_구조도0" xfId="2559"/>
    <cellStyle name="_도곡교 교대 수량_신촌-유곡(암거)_구조도0_1" xfId="2560"/>
    <cellStyle name="_도곡교 교대 수량_신촌-유곡(암거)_구조도0_구조도" xfId="2561"/>
    <cellStyle name="_도곡교 교대 수량_신촌-유곡(암거)_구조도0_구조도_구조도0" xfId="2562"/>
    <cellStyle name="_도곡교 교대 수량_신촌-유곡(암거)_구조도0_구조도0" xfId="2563"/>
    <cellStyle name="_도곡교 교대 수량_신촌-유곡(암거)_구조도0_바닥막이구조" xfId="2564"/>
    <cellStyle name="_도곡교 교대 수량_신촌-유곡(암거)_구조도0_바닥막이구조도" xfId="2565"/>
    <cellStyle name="_도곡교 교대 수량_신촌-유곡(암거)_내역서2" xfId="2566"/>
    <cellStyle name="_도곡교 교대 수량_신촌-유곡(암거)_바닥막이구조" xfId="2567"/>
    <cellStyle name="_도곡교 교대 수량_신촌-유곡(암거)_설계내역(원본)" xfId="2568"/>
    <cellStyle name="_도곡교 교대 수량_신촌-유곡(암거)_설계내역(원본)_설계내역(구미정)" xfId="2569"/>
    <cellStyle name="_도곡교 교대 수량_신촌-유곡(암거)_설계내역(원본)_설계내역(원본)" xfId="2570"/>
    <cellStyle name="_도곡교 교대 수량_암거수량" xfId="2571"/>
    <cellStyle name="_도곡교 교대 수량_암거수량(2)" xfId="2572"/>
    <cellStyle name="_도곡교 교대 수량_암거수량(2)_04 BOX집" xfId="2573"/>
    <cellStyle name="_도곡교 교대 수량_암거수량(2)_04 BOX집_구조도" xfId="2574"/>
    <cellStyle name="_도곡교 교대 수량_암거수량(2)_04 BOX집_구조도(상주)" xfId="2575"/>
    <cellStyle name="_도곡교 교대 수량_암거수량(2)_04 BOX집_구조도(상주)_구조도" xfId="2576"/>
    <cellStyle name="_도곡교 교대 수량_암거수량(2)_04 BOX집_구조도_1" xfId="2577"/>
    <cellStyle name="_도곡교 교대 수량_암거수량(2)_04 BOX집_구조도_1_구조도" xfId="2578"/>
    <cellStyle name="_도곡교 교대 수량_암거수량(2)_04 BOX집_구조도_계간수로" xfId="2579"/>
    <cellStyle name="_도곡교 교대 수량_암거수량(2)_04 BOX집_구조도_구조도" xfId="2580"/>
    <cellStyle name="_도곡교 교대 수량_암거수량(2)_04 BOX집_구조도_구조도(마대포함)" xfId="2581"/>
    <cellStyle name="_도곡교 교대 수량_암거수량(2)_04 BOX집_구조도_구조도(배수관터파기 및 개거)" xfId="2582"/>
    <cellStyle name="_도곡교 교대 수량_암거수량(2)_04 BOX집_구조도_구조도(상주)" xfId="2583"/>
    <cellStyle name="_도곡교 교대 수량_암거수량(2)_04 BOX집_구조도_구조도(상주)_구조도" xfId="2584"/>
    <cellStyle name="_도곡교 교대 수량_암거수량(2)_04 BOX집_구조도_구조도." xfId="2585"/>
    <cellStyle name="_도곡교 교대 수량_암거수량(2)_04 BOX집_구조도_구조도.." xfId="2586"/>
    <cellStyle name="_도곡교 교대 수량_암거수량(2)_04 BOX집_구조도_구조도..." xfId="2587"/>
    <cellStyle name="_도곡교 교대 수량_암거수량(2)_04 BOX집_구조도_구조도_1" xfId="2588"/>
    <cellStyle name="_도곡교 교대 수량_암거수량(2)_04 BOX집_구조도_구조도_1_구조도" xfId="2589"/>
    <cellStyle name="_도곡교 교대 수량_암거수량(2)_04 BOX집_구조도_구조도_a" xfId="2596"/>
    <cellStyle name="_도곡교 교대 수량_암거수량(2)_04 BOX집_구조도_구조도_구조도" xfId="2590"/>
    <cellStyle name="_도곡교 교대 수량_암거수량(2)_04 BOX집_구조도_구조도_구조도(상주)" xfId="2591"/>
    <cellStyle name="_도곡교 교대 수량_암거수량(2)_04 BOX집_구조도_구조도_구조도(상주)_구조도" xfId="2592"/>
    <cellStyle name="_도곡교 교대 수량_암거수량(2)_04 BOX집_구조도_구조도_구조도_구조도" xfId="2593"/>
    <cellStyle name="_도곡교 교대 수량_암거수량(2)_04 BOX집_구조도_구조도_구조도0" xfId="2594"/>
    <cellStyle name="_도곡교 교대 수량_암거수량(2)_04 BOX집_구조도_구조도_변경" xfId="2595"/>
    <cellStyle name="_도곡교 교대 수량_암거수량(2)_04 BOX집_구조도_구조도0" xfId="2597"/>
    <cellStyle name="_도곡교 교대 수량_암거수량(2)_04 BOX집_구조도_구조도0_1" xfId="2598"/>
    <cellStyle name="_도곡교 교대 수량_암거수량(2)_04 BOX집_구조도_구조도0_구조도0" xfId="2599"/>
    <cellStyle name="_도곡교 교대 수량_암거수량(2)_04 BOX집_구조도_구조도2" xfId="2600"/>
    <cellStyle name="_도곡교 교대 수량_암거수량(2)_04 BOX집_구조도_구조도22" xfId="2601"/>
    <cellStyle name="_도곡교 교대 수량_암거수량(2)_04 BOX집_구조도_구조도-흙막이~" xfId="2602"/>
    <cellStyle name="_도곡교 교대 수량_암거수량(2)_04 BOX집_구조도_구조물도" xfId="2603"/>
    <cellStyle name="_도곡교 교대 수량_암거수량(2)_04 BOX집_구조도_댐구조도" xfId="2604"/>
    <cellStyle name="_도곡교 교대 수량_암거수량(2)_04 BOX집_구조도_바닥막이구조" xfId="2605"/>
    <cellStyle name="_도곡교 교대 수량_암거수량(2)_04 BOX집_구조도_바닥막이구조도" xfId="2606"/>
    <cellStyle name="_도곡교 교대 수량_암거수량(2)_04 BOX집_구조도_보막이구조도" xfId="2607"/>
    <cellStyle name="_도곡교 교대 수량_암거수량(2)_04 BOX집_구조도0" xfId="2608"/>
    <cellStyle name="_도곡교 교대 수량_암거수량(2)_04 BOX집_구조도0_1" xfId="2609"/>
    <cellStyle name="_도곡교 교대 수량_암거수량(2)_04 BOX집_구조도0_구조도" xfId="2610"/>
    <cellStyle name="_도곡교 교대 수량_암거수량(2)_04 BOX집_구조도0_구조도_구조도0" xfId="2611"/>
    <cellStyle name="_도곡교 교대 수량_암거수량(2)_04 BOX집_구조도0_구조도0" xfId="2612"/>
    <cellStyle name="_도곡교 교대 수량_암거수량(2)_04 BOX집_구조도0_바닥막이구조" xfId="2613"/>
    <cellStyle name="_도곡교 교대 수량_암거수량(2)_04 BOX집_구조도0_바닥막이구조도" xfId="2614"/>
    <cellStyle name="_도곡교 교대 수량_암거수량(2)_04 BOX집_내역서2" xfId="2615"/>
    <cellStyle name="_도곡교 교대 수량_암거수량(2)_04 BOX집_바닥막이구조" xfId="2616"/>
    <cellStyle name="_도곡교 교대 수량_암거수량(2)_04 BOX집_설계내역(원본)" xfId="2617"/>
    <cellStyle name="_도곡교 교대 수량_암거수량(2)_04 BOX집_설계내역(원본)_설계내역(구미정)" xfId="2618"/>
    <cellStyle name="_도곡교 교대 수량_암거수량(2)_04 BOX집_설계내역(원본)_설계내역(원본)" xfId="2619"/>
    <cellStyle name="_도곡교 교대 수량_암거수량(2)_구조도" xfId="2620"/>
    <cellStyle name="_도곡교 교대 수량_암거수량(2)_구조도(상주)" xfId="2621"/>
    <cellStyle name="_도곡교 교대 수량_암거수량(2)_구조도(상주)_구조도" xfId="2622"/>
    <cellStyle name="_도곡교 교대 수량_암거수량(2)_구조도_1" xfId="2623"/>
    <cellStyle name="_도곡교 교대 수량_암거수량(2)_구조도_1_구조도" xfId="2624"/>
    <cellStyle name="_도곡교 교대 수량_암거수량(2)_구조도_계간수로" xfId="2625"/>
    <cellStyle name="_도곡교 교대 수량_암거수량(2)_구조도_구조도" xfId="2626"/>
    <cellStyle name="_도곡교 교대 수량_암거수량(2)_구조도_구조도(마대포함)" xfId="2627"/>
    <cellStyle name="_도곡교 교대 수량_암거수량(2)_구조도_구조도(배수관터파기 및 개거)" xfId="2628"/>
    <cellStyle name="_도곡교 교대 수량_암거수량(2)_구조도_구조도(상주)" xfId="2629"/>
    <cellStyle name="_도곡교 교대 수량_암거수량(2)_구조도_구조도(상주)_구조도" xfId="2630"/>
    <cellStyle name="_도곡교 교대 수량_암거수량(2)_구조도_구조도." xfId="2631"/>
    <cellStyle name="_도곡교 교대 수량_암거수량(2)_구조도_구조도.." xfId="2632"/>
    <cellStyle name="_도곡교 교대 수량_암거수량(2)_구조도_구조도..." xfId="2633"/>
    <cellStyle name="_도곡교 교대 수량_암거수량(2)_구조도_구조도_1" xfId="2634"/>
    <cellStyle name="_도곡교 교대 수량_암거수량(2)_구조도_구조도_1_구조도" xfId="2635"/>
    <cellStyle name="_도곡교 교대 수량_암거수량(2)_구조도_구조도_a" xfId="2642"/>
    <cellStyle name="_도곡교 교대 수량_암거수량(2)_구조도_구조도_구조도" xfId="2636"/>
    <cellStyle name="_도곡교 교대 수량_암거수량(2)_구조도_구조도_구조도(상주)" xfId="2637"/>
    <cellStyle name="_도곡교 교대 수량_암거수량(2)_구조도_구조도_구조도(상주)_구조도" xfId="2638"/>
    <cellStyle name="_도곡교 교대 수량_암거수량(2)_구조도_구조도_구조도_구조도" xfId="2639"/>
    <cellStyle name="_도곡교 교대 수량_암거수량(2)_구조도_구조도_구조도0" xfId="2640"/>
    <cellStyle name="_도곡교 교대 수량_암거수량(2)_구조도_구조도_변경" xfId="2641"/>
    <cellStyle name="_도곡교 교대 수량_암거수량(2)_구조도_구조도0" xfId="2643"/>
    <cellStyle name="_도곡교 교대 수량_암거수량(2)_구조도_구조도0_1" xfId="2644"/>
    <cellStyle name="_도곡교 교대 수량_암거수량(2)_구조도_구조도0_구조도0" xfId="2645"/>
    <cellStyle name="_도곡교 교대 수량_암거수량(2)_구조도_구조도2" xfId="2646"/>
    <cellStyle name="_도곡교 교대 수량_암거수량(2)_구조도_구조도22" xfId="2647"/>
    <cellStyle name="_도곡교 교대 수량_암거수량(2)_구조도_구조도-흙막이~" xfId="2648"/>
    <cellStyle name="_도곡교 교대 수량_암거수량(2)_구조도_구조물도" xfId="2649"/>
    <cellStyle name="_도곡교 교대 수량_암거수량(2)_구조도_댐구조도" xfId="2650"/>
    <cellStyle name="_도곡교 교대 수량_암거수량(2)_구조도_바닥막이구조" xfId="2651"/>
    <cellStyle name="_도곡교 교대 수량_암거수량(2)_구조도_바닥막이구조도" xfId="2652"/>
    <cellStyle name="_도곡교 교대 수량_암거수량(2)_구조도_보막이구조도" xfId="2653"/>
    <cellStyle name="_도곡교 교대 수량_암거수량(2)_구조도0" xfId="2654"/>
    <cellStyle name="_도곡교 교대 수량_암거수량(2)_구조도0_1" xfId="2655"/>
    <cellStyle name="_도곡교 교대 수량_암거수량(2)_구조도0_구조도" xfId="2656"/>
    <cellStyle name="_도곡교 교대 수량_암거수량(2)_구조도0_구조도_구조도0" xfId="2657"/>
    <cellStyle name="_도곡교 교대 수량_암거수량(2)_구조도0_구조도0" xfId="2658"/>
    <cellStyle name="_도곡교 교대 수량_암거수량(2)_구조도0_바닥막이구조" xfId="2659"/>
    <cellStyle name="_도곡교 교대 수량_암거수량(2)_구조도0_바닥막이구조도" xfId="2660"/>
    <cellStyle name="_도곡교 교대 수량_암거수량(2)_내역서2" xfId="2661"/>
    <cellStyle name="_도곡교 교대 수량_암거수량(2)_바닥막이구조" xfId="2662"/>
    <cellStyle name="_도곡교 교대 수량_암거수량(2)_설계내역(원본)" xfId="2663"/>
    <cellStyle name="_도곡교 교대 수량_암거수량(2)_설계내역(원본)_설계내역(구미정)" xfId="2664"/>
    <cellStyle name="_도곡교 교대 수량_암거수량(2)_설계내역(원본)_설계내역(원본)" xfId="2665"/>
    <cellStyle name="_도곡교 교대 수량_암거수량_04 BOX집" xfId="2666"/>
    <cellStyle name="_도곡교 교대 수량_암거수량_04 BOX집_구조도" xfId="2667"/>
    <cellStyle name="_도곡교 교대 수량_암거수량_04 BOX집_구조도(상주)" xfId="2668"/>
    <cellStyle name="_도곡교 교대 수량_암거수량_04 BOX집_구조도(상주)_구조도" xfId="2669"/>
    <cellStyle name="_도곡교 교대 수량_암거수량_04 BOX집_구조도_1" xfId="2670"/>
    <cellStyle name="_도곡교 교대 수량_암거수량_04 BOX집_구조도_1_구조도" xfId="2671"/>
    <cellStyle name="_도곡교 교대 수량_암거수량_04 BOX집_구조도_계간수로" xfId="2672"/>
    <cellStyle name="_도곡교 교대 수량_암거수량_04 BOX집_구조도_구조도" xfId="2673"/>
    <cellStyle name="_도곡교 교대 수량_암거수량_04 BOX집_구조도_구조도(마대포함)" xfId="2674"/>
    <cellStyle name="_도곡교 교대 수량_암거수량_04 BOX집_구조도_구조도(배수관터파기 및 개거)" xfId="2675"/>
    <cellStyle name="_도곡교 교대 수량_암거수량_04 BOX집_구조도_구조도(상주)" xfId="2676"/>
    <cellStyle name="_도곡교 교대 수량_암거수량_04 BOX집_구조도_구조도(상주)_구조도" xfId="2677"/>
    <cellStyle name="_도곡교 교대 수량_암거수량_04 BOX집_구조도_구조도." xfId="2678"/>
    <cellStyle name="_도곡교 교대 수량_암거수량_04 BOX집_구조도_구조도.." xfId="2679"/>
    <cellStyle name="_도곡교 교대 수량_암거수량_04 BOX집_구조도_구조도..." xfId="2680"/>
    <cellStyle name="_도곡교 교대 수량_암거수량_04 BOX집_구조도_구조도_1" xfId="2681"/>
    <cellStyle name="_도곡교 교대 수량_암거수량_04 BOX집_구조도_구조도_1_구조도" xfId="2682"/>
    <cellStyle name="_도곡교 교대 수량_암거수량_04 BOX집_구조도_구조도_a" xfId="2689"/>
    <cellStyle name="_도곡교 교대 수량_암거수량_04 BOX집_구조도_구조도_구조도" xfId="2683"/>
    <cellStyle name="_도곡교 교대 수량_암거수량_04 BOX집_구조도_구조도_구조도(상주)" xfId="2684"/>
    <cellStyle name="_도곡교 교대 수량_암거수량_04 BOX집_구조도_구조도_구조도(상주)_구조도" xfId="2685"/>
    <cellStyle name="_도곡교 교대 수량_암거수량_04 BOX집_구조도_구조도_구조도_구조도" xfId="2686"/>
    <cellStyle name="_도곡교 교대 수량_암거수량_04 BOX집_구조도_구조도_구조도0" xfId="2687"/>
    <cellStyle name="_도곡교 교대 수량_암거수량_04 BOX집_구조도_구조도_변경" xfId="2688"/>
    <cellStyle name="_도곡교 교대 수량_암거수량_04 BOX집_구조도_구조도0" xfId="2690"/>
    <cellStyle name="_도곡교 교대 수량_암거수량_04 BOX집_구조도_구조도0_1" xfId="2691"/>
    <cellStyle name="_도곡교 교대 수량_암거수량_04 BOX집_구조도_구조도0_구조도0" xfId="2692"/>
    <cellStyle name="_도곡교 교대 수량_암거수량_04 BOX집_구조도_구조도2" xfId="2693"/>
    <cellStyle name="_도곡교 교대 수량_암거수량_04 BOX집_구조도_구조도22" xfId="2694"/>
    <cellStyle name="_도곡교 교대 수량_암거수량_04 BOX집_구조도_구조도-흙막이~" xfId="2695"/>
    <cellStyle name="_도곡교 교대 수량_암거수량_04 BOX집_구조도_구조물도" xfId="2696"/>
    <cellStyle name="_도곡교 교대 수량_암거수량_04 BOX집_구조도_댐구조도" xfId="2697"/>
    <cellStyle name="_도곡교 교대 수량_암거수량_04 BOX집_구조도_바닥막이구조" xfId="2698"/>
    <cellStyle name="_도곡교 교대 수량_암거수량_04 BOX집_구조도_바닥막이구조도" xfId="2699"/>
    <cellStyle name="_도곡교 교대 수량_암거수량_04 BOX집_구조도_보막이구조도" xfId="2700"/>
    <cellStyle name="_도곡교 교대 수량_암거수량_04 BOX집_구조도0" xfId="2701"/>
    <cellStyle name="_도곡교 교대 수량_암거수량_04 BOX집_구조도0_1" xfId="2702"/>
    <cellStyle name="_도곡교 교대 수량_암거수량_04 BOX집_구조도0_구조도" xfId="2703"/>
    <cellStyle name="_도곡교 교대 수량_암거수량_04 BOX집_구조도0_구조도_구조도0" xfId="2704"/>
    <cellStyle name="_도곡교 교대 수량_암거수량_04 BOX집_구조도0_구조도0" xfId="2705"/>
    <cellStyle name="_도곡교 교대 수량_암거수량_04 BOX집_구조도0_바닥막이구조" xfId="2706"/>
    <cellStyle name="_도곡교 교대 수량_암거수량_04 BOX집_구조도0_바닥막이구조도" xfId="2707"/>
    <cellStyle name="_도곡교 교대 수량_암거수량_04 BOX집_내역서2" xfId="2708"/>
    <cellStyle name="_도곡교 교대 수량_암거수량_04 BOX집_바닥막이구조" xfId="2709"/>
    <cellStyle name="_도곡교 교대 수량_암거수량_04 BOX집_설계내역(원본)" xfId="2710"/>
    <cellStyle name="_도곡교 교대 수량_암거수량_04 BOX집_설계내역(원본)_설계내역(구미정)" xfId="2711"/>
    <cellStyle name="_도곡교 교대 수량_암거수량_04 BOX집_설계내역(원본)_설계내역(원본)" xfId="2712"/>
    <cellStyle name="_도곡교 교대 수량_암거수량_구조도" xfId="2713"/>
    <cellStyle name="_도곡교 교대 수량_암거수량_구조도(상주)" xfId="2714"/>
    <cellStyle name="_도곡교 교대 수량_암거수량_구조도(상주)_구조도" xfId="2715"/>
    <cellStyle name="_도곡교 교대 수량_암거수량_구조도_1" xfId="2716"/>
    <cellStyle name="_도곡교 교대 수량_암거수량_구조도_1_구조도" xfId="2717"/>
    <cellStyle name="_도곡교 교대 수량_암거수량_구조도_계간수로" xfId="2718"/>
    <cellStyle name="_도곡교 교대 수량_암거수량_구조도_구조도" xfId="2719"/>
    <cellStyle name="_도곡교 교대 수량_암거수량_구조도_구조도(마대포함)" xfId="2720"/>
    <cellStyle name="_도곡교 교대 수량_암거수량_구조도_구조도(배수관터파기 및 개거)" xfId="2721"/>
    <cellStyle name="_도곡교 교대 수량_암거수량_구조도_구조도(상주)" xfId="2722"/>
    <cellStyle name="_도곡교 교대 수량_암거수량_구조도_구조도(상주)_구조도" xfId="2723"/>
    <cellStyle name="_도곡교 교대 수량_암거수량_구조도_구조도." xfId="2724"/>
    <cellStyle name="_도곡교 교대 수량_암거수량_구조도_구조도.." xfId="2725"/>
    <cellStyle name="_도곡교 교대 수량_암거수량_구조도_구조도..." xfId="2726"/>
    <cellStyle name="_도곡교 교대 수량_암거수량_구조도_구조도_1" xfId="2727"/>
    <cellStyle name="_도곡교 교대 수량_암거수량_구조도_구조도_1_구조도" xfId="2728"/>
    <cellStyle name="_도곡교 교대 수량_암거수량_구조도_구조도_a" xfId="2735"/>
    <cellStyle name="_도곡교 교대 수량_암거수량_구조도_구조도_구조도" xfId="2729"/>
    <cellStyle name="_도곡교 교대 수량_암거수량_구조도_구조도_구조도(상주)" xfId="2730"/>
    <cellStyle name="_도곡교 교대 수량_암거수량_구조도_구조도_구조도(상주)_구조도" xfId="2731"/>
    <cellStyle name="_도곡교 교대 수량_암거수량_구조도_구조도_구조도_구조도" xfId="2732"/>
    <cellStyle name="_도곡교 교대 수량_암거수량_구조도_구조도_구조도0" xfId="2733"/>
    <cellStyle name="_도곡교 교대 수량_암거수량_구조도_구조도_변경" xfId="2734"/>
    <cellStyle name="_도곡교 교대 수량_암거수량_구조도_구조도0" xfId="2736"/>
    <cellStyle name="_도곡교 교대 수량_암거수량_구조도_구조도0_1" xfId="2737"/>
    <cellStyle name="_도곡교 교대 수량_암거수량_구조도_구조도0_구조도0" xfId="2738"/>
    <cellStyle name="_도곡교 교대 수량_암거수량_구조도_구조도2" xfId="2739"/>
    <cellStyle name="_도곡교 교대 수량_암거수량_구조도_구조도22" xfId="2740"/>
    <cellStyle name="_도곡교 교대 수량_암거수량_구조도_구조도-흙막이~" xfId="2741"/>
    <cellStyle name="_도곡교 교대 수량_암거수량_구조도_구조물도" xfId="2742"/>
    <cellStyle name="_도곡교 교대 수량_암거수량_구조도_댐구조도" xfId="2743"/>
    <cellStyle name="_도곡교 교대 수량_암거수량_구조도_바닥막이구조" xfId="2744"/>
    <cellStyle name="_도곡교 교대 수량_암거수량_구조도_바닥막이구조도" xfId="2745"/>
    <cellStyle name="_도곡교 교대 수량_암거수량_구조도_보막이구조도" xfId="2746"/>
    <cellStyle name="_도곡교 교대 수량_암거수량_구조도0" xfId="2747"/>
    <cellStyle name="_도곡교 교대 수량_암거수량_구조도0_1" xfId="2748"/>
    <cellStyle name="_도곡교 교대 수량_암거수량_구조도0_구조도" xfId="2749"/>
    <cellStyle name="_도곡교 교대 수량_암거수량_구조도0_구조도_구조도0" xfId="2750"/>
    <cellStyle name="_도곡교 교대 수량_암거수량_구조도0_구조도0" xfId="2751"/>
    <cellStyle name="_도곡교 교대 수량_암거수량_구조도0_바닥막이구조" xfId="2752"/>
    <cellStyle name="_도곡교 교대 수량_암거수량_구조도0_바닥막이구조도" xfId="2753"/>
    <cellStyle name="_도곡교 교대 수량_암거수량_내역서2" xfId="2754"/>
    <cellStyle name="_도곡교 교대 수량_암거수량_바닥막이구조" xfId="2755"/>
    <cellStyle name="_도곡교 교대 수량_암거수량_설계내역(원본)" xfId="2756"/>
    <cellStyle name="_도곡교 교대 수량_암거수량_설계내역(원본)_설계내역(구미정)" xfId="2757"/>
    <cellStyle name="_도곡교 교대 수량_암거수량_설계내역(원본)_설계내역(원본)" xfId="2758"/>
    <cellStyle name="_돌기슭막이" xfId="2759"/>
    <cellStyle name="_돌붙임조서" xfId="2760"/>
    <cellStyle name="_돌수로" xfId="2761"/>
    <cellStyle name="_두릉1제 수량산출서" xfId="2762"/>
    <cellStyle name="_목재휀스수량산출" xfId="2763"/>
    <cellStyle name="_바닥막이구조" xfId="2764"/>
    <cellStyle name="_배수공집계" xfId="2765"/>
    <cellStyle name="_배수공집계_두릉1제 수량산출서" xfId="2766"/>
    <cellStyle name="_배수공집계_인계1공구 수량산출" xfId="2767"/>
    <cellStyle name="_배수공집계_총자재집계표" xfId="2768"/>
    <cellStyle name="_복구설계서(내연산)" xfId="2769"/>
    <cellStyle name="_복구설계서(오천진전)" xfId="2770"/>
    <cellStyle name="_복구설계서표지(오천용산)" xfId="2771"/>
    <cellStyle name="_부대공A" xfId="2772"/>
    <cellStyle name="_부대공A_두릉1제 수량산출서" xfId="2773"/>
    <cellStyle name="_부대공A_인계1공구 수량산출" xfId="2774"/>
    <cellStyle name="_부대공A_총자재집계표" xfId="2775"/>
    <cellStyle name="_분천교수량집계" xfId="2776"/>
    <cellStyle name="_사방댐안내판(구조도)" xfId="2777"/>
    <cellStyle name="_사방댐안내판구조도" xfId="2778"/>
    <cellStyle name="_사본 - 승본도로수량(금회분)" xfId="2779"/>
    <cellStyle name="_사본 - 승본도로수량(금회분)_두릉1제 수량산출서" xfId="2780"/>
    <cellStyle name="_사본 - 승본도로수량(금회분)_인계1공구 수량산출" xfId="2781"/>
    <cellStyle name="_사본 - 승본도로수량(금회분)_총자재집계표" xfId="2782"/>
    <cellStyle name="_석 축A" xfId="2783"/>
    <cellStyle name="_석 축A_두릉1제 수량산출서" xfId="2784"/>
    <cellStyle name="_석 축A_인계1공구 수량산출" xfId="2785"/>
    <cellStyle name="_석 축A_총자재집계표" xfId="2786"/>
    <cellStyle name="_설계내역(원본)" xfId="2787"/>
    <cellStyle name="_설계내역(원본)_설계내역(구미정)" xfId="2788"/>
    <cellStyle name="_설계내역(원본)_설계내역(원본)" xfId="2789"/>
    <cellStyle name="_수 량 연화.내감" xfId="2790"/>
    <cellStyle name="_수 량 연화.내감_금산제수량(전체최종)" xfId="2791"/>
    <cellStyle name="_수 량 연화.내감_금산제수량(전체최종)_두릉1제 수량산출서" xfId="2792"/>
    <cellStyle name="_수 량 연화.내감_금산제수량(전체최종)_인계1공구 수량산출" xfId="2793"/>
    <cellStyle name="_수 량 연화.내감_금산제수량(전체최종)_총자재집계표" xfId="2794"/>
    <cellStyle name="_수 량 연화.내감_두릉1제 수량산출서" xfId="2795"/>
    <cellStyle name="_수 량 연화.내감_인계1공구 수량산출" xfId="2796"/>
    <cellStyle name="_수 량 연화.내감_총자재집계표" xfId="2797"/>
    <cellStyle name="_수량금회 연화.내감" xfId="2798"/>
    <cellStyle name="_수량금회 연화.내감_금산제수량(전체최종)" xfId="2799"/>
    <cellStyle name="_수량금회 연화.내감_금산제수량(전체최종)_두릉1제 수량산출서" xfId="2800"/>
    <cellStyle name="_수량금회 연화.내감_금산제수량(전체최종)_인계1공구 수량산출" xfId="2801"/>
    <cellStyle name="_수량금회 연화.내감_금산제수량(전체최종)_총자재집계표" xfId="2802"/>
    <cellStyle name="_수량금회 연화.내감_두릉1제 수량산출서" xfId="2803"/>
    <cellStyle name="_수량금회 연화.내감_인계1공구 수량산출" xfId="2804"/>
    <cellStyle name="_수량금회 연화.내감_총자재집계표" xfId="2805"/>
    <cellStyle name="_수량산출 구눌하수도" xfId="2806"/>
    <cellStyle name="_수량산출 구눌하수도_금산제수량(전체최종)" xfId="2807"/>
    <cellStyle name="_수량산출 구눌하수도_금산제수량(전체최종)_두릉1제 수량산출서" xfId="2808"/>
    <cellStyle name="_수량산출 구눌하수도_금산제수량(전체최종)_인계1공구 수량산출" xfId="2809"/>
    <cellStyle name="_수량산출 구눌하수도_금산제수량(전체최종)_총자재집계표" xfId="2810"/>
    <cellStyle name="_수량산출 구눌하수도_두릉1제 수량산출서" xfId="2811"/>
    <cellStyle name="_수량산출 구눌하수도_인계1공구 수량산출" xfId="2812"/>
    <cellStyle name="_수량산출 구눌하수도_총자재집계표" xfId="2813"/>
    <cellStyle name="_수량산출 음지하천" xfId="2814"/>
    <cellStyle name="_수량산출 음지하천_금산제수량(전체최종)" xfId="2815"/>
    <cellStyle name="_수량산출 음지하천_금산제수량(전체최종)_두릉1제 수량산출서" xfId="2816"/>
    <cellStyle name="_수량산출 음지하천_금산제수량(전체최종)_인계1공구 수량산출" xfId="2817"/>
    <cellStyle name="_수량산출 음지하천_금산제수량(전체최종)_총자재집계표" xfId="2818"/>
    <cellStyle name="_수량산출 음지하천_두릉1제 수량산출서" xfId="2819"/>
    <cellStyle name="_수량산출 음지하천_인계1공구 수량산출" xfId="2820"/>
    <cellStyle name="_수량산출 음지하천_총자재집계표" xfId="2821"/>
    <cellStyle name="_수량산출(기산각산)" xfId="2822"/>
    <cellStyle name="_수량산출-4.돌수로등" xfId="2823"/>
    <cellStyle name="_수량산출-9.돌공" xfId="2824"/>
    <cellStyle name="_수량산출-경산 하양 대곡(수정)" xfId="2825"/>
    <cellStyle name="_수량산출-경산 하양 사기(BP~58)" xfId="2827"/>
    <cellStyle name="_수량산출-경산 하양 사기(수정)" xfId="2826"/>
    <cellStyle name="_수량산출-경산하양사기~대곡(NO.62)" xfId="2828"/>
    <cellStyle name="_수량산출-고령 개진 오사 ~ 구곡(완)" xfId="2829"/>
    <cellStyle name="_수량산출-고령 저전~덕곡 본리(본선)" xfId="2830"/>
    <cellStyle name="_수량산출-금수 무학" xfId="2831"/>
    <cellStyle name="_수량산출-봉화 석포 석포-설명회 수정" xfId="2832"/>
    <cellStyle name="_수량산출-선남 관화 ~ 도흥" xfId="2833"/>
    <cellStyle name="_수량산출-선남 관화 ~ 도흥-" xfId="2834"/>
    <cellStyle name="_수량산출-수정" xfId="2835"/>
    <cellStyle name="_수량산출-울진서소광~두천(NO.243)" xfId="2836"/>
    <cellStyle name="_수량산출-포항 기계 미현 ~ 신광 죽성(NO.26)" xfId="2837"/>
    <cellStyle name="_승본도로수량(금회분)" xfId="2838"/>
    <cellStyle name="_승본도로수량(금회분)_두릉1제 수량산출서" xfId="2839"/>
    <cellStyle name="_승본도로수량(금회분)_인계1공구 수량산출" xfId="2840"/>
    <cellStyle name="_승본도로수량(금회분)_총자재집계표" xfId="2841"/>
    <cellStyle name="_승본도로수량산출" xfId="2842"/>
    <cellStyle name="_승본도로수량산출_두릉1제 수량산출서" xfId="2843"/>
    <cellStyle name="_승본도로수량산출_인계1공구 수량산출" xfId="2844"/>
    <cellStyle name="_승본도로수량산출_총자재집계표" xfId="2845"/>
    <cellStyle name="_신당천수량 변경(전체)" xfId="2846"/>
    <cellStyle name="_신당천수량 변경(전체)_두릉1제 수량산출서" xfId="2847"/>
    <cellStyle name="_신당천수량 변경(전체)_인계1공구 수량산출" xfId="2848"/>
    <cellStyle name="_신당천수량 변경(전체)_총자재집계표" xfId="2849"/>
    <cellStyle name="_신촌-유곡(암거)" xfId="2850"/>
    <cellStyle name="_신촌-유곡(암거)_04 BOX집" xfId="2851"/>
    <cellStyle name="_신촌-유곡(암거)_04 BOX집_구조도" xfId="2852"/>
    <cellStyle name="_신촌-유곡(암거)_04 BOX집_구조도(상주)" xfId="2853"/>
    <cellStyle name="_신촌-유곡(암거)_04 BOX집_구조도(상주)_구조도" xfId="2854"/>
    <cellStyle name="_신촌-유곡(암거)_04 BOX집_구조도_1" xfId="2855"/>
    <cellStyle name="_신촌-유곡(암거)_04 BOX집_구조도_1_구조도" xfId="2856"/>
    <cellStyle name="_신촌-유곡(암거)_04 BOX집_구조도_계간수로" xfId="2857"/>
    <cellStyle name="_신촌-유곡(암거)_04 BOX집_구조도_구조도" xfId="2858"/>
    <cellStyle name="_신촌-유곡(암거)_04 BOX집_구조도_구조도(마대포함)" xfId="2859"/>
    <cellStyle name="_신촌-유곡(암거)_04 BOX집_구조도_구조도(배수관터파기 및 개거)" xfId="2860"/>
    <cellStyle name="_신촌-유곡(암거)_04 BOX집_구조도_구조도(상주)" xfId="2861"/>
    <cellStyle name="_신촌-유곡(암거)_04 BOX집_구조도_구조도(상주)_구조도" xfId="2862"/>
    <cellStyle name="_신촌-유곡(암거)_04 BOX집_구조도_구조도." xfId="2863"/>
    <cellStyle name="_신촌-유곡(암거)_04 BOX집_구조도_구조도.." xfId="2864"/>
    <cellStyle name="_신촌-유곡(암거)_04 BOX집_구조도_구조도..." xfId="2865"/>
    <cellStyle name="_신촌-유곡(암거)_04 BOX집_구조도_구조도_1" xfId="2866"/>
    <cellStyle name="_신촌-유곡(암거)_04 BOX집_구조도_구조도_1_구조도" xfId="2867"/>
    <cellStyle name="_신촌-유곡(암거)_04 BOX집_구조도_구조도_a" xfId="2874"/>
    <cellStyle name="_신촌-유곡(암거)_04 BOX집_구조도_구조도_구조도" xfId="2868"/>
    <cellStyle name="_신촌-유곡(암거)_04 BOX집_구조도_구조도_구조도(상주)" xfId="2869"/>
    <cellStyle name="_신촌-유곡(암거)_04 BOX집_구조도_구조도_구조도(상주)_구조도" xfId="2870"/>
    <cellStyle name="_신촌-유곡(암거)_04 BOX집_구조도_구조도_구조도_구조도" xfId="2871"/>
    <cellStyle name="_신촌-유곡(암거)_04 BOX집_구조도_구조도_구조도0" xfId="2872"/>
    <cellStyle name="_신촌-유곡(암거)_04 BOX집_구조도_구조도_변경" xfId="2873"/>
    <cellStyle name="_신촌-유곡(암거)_04 BOX집_구조도_구조도0" xfId="2875"/>
    <cellStyle name="_신촌-유곡(암거)_04 BOX집_구조도_구조도0_1" xfId="2876"/>
    <cellStyle name="_신촌-유곡(암거)_04 BOX집_구조도_구조도0_구조도0" xfId="2877"/>
    <cellStyle name="_신촌-유곡(암거)_04 BOX집_구조도_구조도2" xfId="2878"/>
    <cellStyle name="_신촌-유곡(암거)_04 BOX집_구조도_구조도22" xfId="2879"/>
    <cellStyle name="_신촌-유곡(암거)_04 BOX집_구조도_구조도-흙막이~" xfId="2880"/>
    <cellStyle name="_신촌-유곡(암거)_04 BOX집_구조도_구조물도" xfId="2881"/>
    <cellStyle name="_신촌-유곡(암거)_04 BOX집_구조도_댐구조도" xfId="2882"/>
    <cellStyle name="_신촌-유곡(암거)_04 BOX집_구조도_바닥막이구조" xfId="2883"/>
    <cellStyle name="_신촌-유곡(암거)_04 BOX집_구조도_바닥막이구조도" xfId="2884"/>
    <cellStyle name="_신촌-유곡(암거)_04 BOX집_구조도_보막이구조도" xfId="2885"/>
    <cellStyle name="_신촌-유곡(암거)_04 BOX집_구조도0" xfId="2886"/>
    <cellStyle name="_신촌-유곡(암거)_04 BOX집_구조도0_1" xfId="2887"/>
    <cellStyle name="_신촌-유곡(암거)_04 BOX집_구조도0_구조도" xfId="2888"/>
    <cellStyle name="_신촌-유곡(암거)_04 BOX집_구조도0_구조도_구조도0" xfId="2889"/>
    <cellStyle name="_신촌-유곡(암거)_04 BOX집_구조도0_구조도0" xfId="2890"/>
    <cellStyle name="_신촌-유곡(암거)_04 BOX집_구조도0_바닥막이구조" xfId="2891"/>
    <cellStyle name="_신촌-유곡(암거)_04 BOX집_구조도0_바닥막이구조도" xfId="2892"/>
    <cellStyle name="_신촌-유곡(암거)_04 BOX집_내역서2" xfId="2893"/>
    <cellStyle name="_신촌-유곡(암거)_04 BOX집_바닥막이구조" xfId="2894"/>
    <cellStyle name="_신촌-유곡(암거)_04 BOX집_설계내역(원본)" xfId="2895"/>
    <cellStyle name="_신촌-유곡(암거)_04 BOX집_설계내역(원본)_설계내역(구미정)" xfId="2896"/>
    <cellStyle name="_신촌-유곡(암거)_04 BOX집_설계내역(원본)_설계내역(원본)" xfId="2897"/>
    <cellStyle name="_신촌-유곡(암거)_구조도" xfId="2898"/>
    <cellStyle name="_신촌-유곡(암거)_구조도(상주)" xfId="2899"/>
    <cellStyle name="_신촌-유곡(암거)_구조도(상주)_구조도" xfId="2900"/>
    <cellStyle name="_신촌-유곡(암거)_구조도_1" xfId="2901"/>
    <cellStyle name="_신촌-유곡(암거)_구조도_1_구조도" xfId="2902"/>
    <cellStyle name="_신촌-유곡(암거)_구조도_계간수로" xfId="2903"/>
    <cellStyle name="_신촌-유곡(암거)_구조도_구조도" xfId="2904"/>
    <cellStyle name="_신촌-유곡(암거)_구조도_구조도(마대포함)" xfId="2905"/>
    <cellStyle name="_신촌-유곡(암거)_구조도_구조도(배수관터파기 및 개거)" xfId="2906"/>
    <cellStyle name="_신촌-유곡(암거)_구조도_구조도(상주)" xfId="2907"/>
    <cellStyle name="_신촌-유곡(암거)_구조도_구조도(상주)_구조도" xfId="2908"/>
    <cellStyle name="_신촌-유곡(암거)_구조도_구조도." xfId="2909"/>
    <cellStyle name="_신촌-유곡(암거)_구조도_구조도.." xfId="2910"/>
    <cellStyle name="_신촌-유곡(암거)_구조도_구조도..." xfId="2911"/>
    <cellStyle name="_신촌-유곡(암거)_구조도_구조도_1" xfId="2912"/>
    <cellStyle name="_신촌-유곡(암거)_구조도_구조도_1_구조도" xfId="2913"/>
    <cellStyle name="_신촌-유곡(암거)_구조도_구조도_a" xfId="2920"/>
    <cellStyle name="_신촌-유곡(암거)_구조도_구조도_구조도" xfId="2914"/>
    <cellStyle name="_신촌-유곡(암거)_구조도_구조도_구조도(상주)" xfId="2915"/>
    <cellStyle name="_신촌-유곡(암거)_구조도_구조도_구조도(상주)_구조도" xfId="2916"/>
    <cellStyle name="_신촌-유곡(암거)_구조도_구조도_구조도_구조도" xfId="2917"/>
    <cellStyle name="_신촌-유곡(암거)_구조도_구조도_구조도0" xfId="2918"/>
    <cellStyle name="_신촌-유곡(암거)_구조도_구조도_변경" xfId="2919"/>
    <cellStyle name="_신촌-유곡(암거)_구조도_구조도0" xfId="2921"/>
    <cellStyle name="_신촌-유곡(암거)_구조도_구조도0_1" xfId="2922"/>
    <cellStyle name="_신촌-유곡(암거)_구조도_구조도0_구조도0" xfId="2923"/>
    <cellStyle name="_신촌-유곡(암거)_구조도_구조도2" xfId="2924"/>
    <cellStyle name="_신촌-유곡(암거)_구조도_구조도22" xfId="2925"/>
    <cellStyle name="_신촌-유곡(암거)_구조도_구조도-흙막이~" xfId="2926"/>
    <cellStyle name="_신촌-유곡(암거)_구조도_구조물도" xfId="2927"/>
    <cellStyle name="_신촌-유곡(암거)_구조도_댐구조도" xfId="2928"/>
    <cellStyle name="_신촌-유곡(암거)_구조도_바닥막이구조" xfId="2929"/>
    <cellStyle name="_신촌-유곡(암거)_구조도_바닥막이구조도" xfId="2930"/>
    <cellStyle name="_신촌-유곡(암거)_구조도_보막이구조도" xfId="2931"/>
    <cellStyle name="_신촌-유곡(암거)_구조도0" xfId="2932"/>
    <cellStyle name="_신촌-유곡(암거)_구조도0_1" xfId="2933"/>
    <cellStyle name="_신촌-유곡(암거)_구조도0_구조도" xfId="2934"/>
    <cellStyle name="_신촌-유곡(암거)_구조도0_구조도_구조도0" xfId="2935"/>
    <cellStyle name="_신촌-유곡(암거)_구조도0_구조도0" xfId="2936"/>
    <cellStyle name="_신촌-유곡(암거)_구조도0_바닥막이구조" xfId="2937"/>
    <cellStyle name="_신촌-유곡(암거)_구조도0_바닥막이구조도" xfId="2938"/>
    <cellStyle name="_신촌-유곡(암거)_내역서2" xfId="2939"/>
    <cellStyle name="_신촌-유곡(암거)_바닥막이구조" xfId="2940"/>
    <cellStyle name="_신촌-유곡(암거)_설계내역(원본)" xfId="2941"/>
    <cellStyle name="_신촌-유곡(암거)_설계내역(원본)_설계내역(구미정)" xfId="2942"/>
    <cellStyle name="_신촌-유곡(암거)_설계내역(원본)_설계내역(원본)" xfId="2943"/>
    <cellStyle name="_아랫선부대공" xfId="2944"/>
    <cellStyle name="_아랫선수량집계" xfId="2945"/>
    <cellStyle name="_아랫선수량집계_2임기도로" xfId="2946"/>
    <cellStyle name="_아랫선수량집계_2임기도로_두산3리1금회" xfId="2947"/>
    <cellStyle name="_아랫선수량집계_2임기도로_두산3리1금회_오현4리" xfId="2948"/>
    <cellStyle name="_아랫선수량집계_2임기도로_두산3리2지구-전체" xfId="2949"/>
    <cellStyle name="_아랫선수량집계_2임기도로_오현4리" xfId="2950"/>
    <cellStyle name="_아랫선수량집계_2임기도로_오현4리_오현4리" xfId="2951"/>
    <cellStyle name="_아랫선수량집계_2임기도로_오현4리11" xfId="2952"/>
    <cellStyle name="_아랫선수량집계_2임기도로_오현4리11_오현4리" xfId="2953"/>
    <cellStyle name="_아랫선수량집계_3임기도로" xfId="2954"/>
    <cellStyle name="_아랫선수량집계_3임기도로_두산3리1금회" xfId="2955"/>
    <cellStyle name="_아랫선수량집계_3임기도로_두산3리1금회_오현4리" xfId="2956"/>
    <cellStyle name="_아랫선수량집계_3임기도로_두산3리2지구-전체" xfId="2957"/>
    <cellStyle name="_아랫선수량집계_3임기도로_오현4리" xfId="2958"/>
    <cellStyle name="_아랫선수량집계_3임기도로_오현4리_오현4리" xfId="2959"/>
    <cellStyle name="_아랫선수량집계_3임기도로_오현4리11" xfId="2960"/>
    <cellStyle name="_아랫선수량집계_3임기도로_오현4리11_오현4리" xfId="2961"/>
    <cellStyle name="_아랫선수량집계_8연애골도로" xfId="2962"/>
    <cellStyle name="_아랫선수량집계_8연애골도로_11연애골도로" xfId="2963"/>
    <cellStyle name="_아랫선수량집계_8연애골도로_11연애골도로_오현4리" xfId="2964"/>
    <cellStyle name="_아랫선수량집계_8연애골도로_2임기도로" xfId="2965"/>
    <cellStyle name="_아랫선수량집계_8연애골도로_2임기도로_오현4리" xfId="2966"/>
    <cellStyle name="_아랫선수량집계_8연애골도로_두산3리1금회" xfId="2967"/>
    <cellStyle name="_아랫선수량집계_8연애골도로_두산3리1금회_오현4리" xfId="2968"/>
    <cellStyle name="_아랫선수량집계_8연애골도로_두산3리2지구-전체" xfId="2969"/>
    <cellStyle name="_아랫선수량집계_8연애골도로_오현4리" xfId="2970"/>
    <cellStyle name="_아랫선수량집계_8연애골도로_오현4리_오현4리" xfId="2971"/>
    <cellStyle name="_아랫선수량집계_8연애골도로_오현4리11" xfId="2972"/>
    <cellStyle name="_아랫선수량집계_8연애골도로_오현4리11_오현4리" xfId="2973"/>
    <cellStyle name="_아랫선수량집계_두산3리1금회" xfId="2974"/>
    <cellStyle name="_아랫선수량집계_두산3리1금회_오현4리" xfId="2975"/>
    <cellStyle name="_아랫선수량집계_두산3리2지구-전체" xfId="2976"/>
    <cellStyle name="_아랫선수량집계_수정라멘수량집계" xfId="2977"/>
    <cellStyle name="_아랫선수량집계_수정라멘수량집계_오현4리" xfId="2978"/>
    <cellStyle name="_아랫선수량집계_오현4리" xfId="2979"/>
    <cellStyle name="_아랫선수량집계_오현4리_오현4리" xfId="2980"/>
    <cellStyle name="_아랫선수량집계_오현4리11" xfId="2981"/>
    <cellStyle name="_아랫선수량집계_오현4리11_오현4리" xfId="2982"/>
    <cellStyle name="_암  거" xfId="2983"/>
    <cellStyle name="_암  거_두릉1제 수량산출서" xfId="2984"/>
    <cellStyle name="_암  거_인계1공구 수량산출" xfId="2985"/>
    <cellStyle name="_암  거_총자재집계표" xfId="2986"/>
    <cellStyle name="_암  거04" xfId="2987"/>
    <cellStyle name="_암  거04_두릉1제 수량산출서" xfId="2988"/>
    <cellStyle name="_암  거04_인계1공구 수량산출" xfId="2989"/>
    <cellStyle name="_암  거04_총자재집계표" xfId="2990"/>
    <cellStyle name="_암거수량" xfId="2991"/>
    <cellStyle name="_암거수량(2)" xfId="2992"/>
    <cellStyle name="_암거수량(2)_04 BOX집" xfId="2993"/>
    <cellStyle name="_암거수량(2)_04 BOX집_구조도" xfId="2994"/>
    <cellStyle name="_암거수량(2)_04 BOX집_구조도(상주)" xfId="2995"/>
    <cellStyle name="_암거수량(2)_04 BOX집_구조도(상주)_구조도" xfId="2996"/>
    <cellStyle name="_암거수량(2)_04 BOX집_구조도_1" xfId="2997"/>
    <cellStyle name="_암거수량(2)_04 BOX집_구조도_1_구조도" xfId="2998"/>
    <cellStyle name="_암거수량(2)_04 BOX집_구조도_계간수로" xfId="2999"/>
    <cellStyle name="_암거수량(2)_04 BOX집_구조도_구조도" xfId="3000"/>
    <cellStyle name="_암거수량(2)_04 BOX집_구조도_구조도(마대포함)" xfId="3001"/>
    <cellStyle name="_암거수량(2)_04 BOX집_구조도_구조도(배수관터파기 및 개거)" xfId="3002"/>
    <cellStyle name="_암거수량(2)_04 BOX집_구조도_구조도(상주)" xfId="3003"/>
    <cellStyle name="_암거수량(2)_04 BOX집_구조도_구조도(상주)_구조도" xfId="3004"/>
    <cellStyle name="_암거수량(2)_04 BOX집_구조도_구조도." xfId="3005"/>
    <cellStyle name="_암거수량(2)_04 BOX집_구조도_구조도.." xfId="3006"/>
    <cellStyle name="_암거수량(2)_04 BOX집_구조도_구조도..." xfId="3007"/>
    <cellStyle name="_암거수량(2)_04 BOX집_구조도_구조도_1" xfId="3008"/>
    <cellStyle name="_암거수량(2)_04 BOX집_구조도_구조도_1_구조도" xfId="3009"/>
    <cellStyle name="_암거수량(2)_04 BOX집_구조도_구조도_a" xfId="3016"/>
    <cellStyle name="_암거수량(2)_04 BOX집_구조도_구조도_구조도" xfId="3010"/>
    <cellStyle name="_암거수량(2)_04 BOX집_구조도_구조도_구조도(상주)" xfId="3011"/>
    <cellStyle name="_암거수량(2)_04 BOX집_구조도_구조도_구조도(상주)_구조도" xfId="3012"/>
    <cellStyle name="_암거수량(2)_04 BOX집_구조도_구조도_구조도_구조도" xfId="3013"/>
    <cellStyle name="_암거수량(2)_04 BOX집_구조도_구조도_구조도0" xfId="3014"/>
    <cellStyle name="_암거수량(2)_04 BOX집_구조도_구조도_변경" xfId="3015"/>
    <cellStyle name="_암거수량(2)_04 BOX집_구조도_구조도0" xfId="3017"/>
    <cellStyle name="_암거수량(2)_04 BOX집_구조도_구조도0_1" xfId="3018"/>
    <cellStyle name="_암거수량(2)_04 BOX집_구조도_구조도0_구조도0" xfId="3019"/>
    <cellStyle name="_암거수량(2)_04 BOX집_구조도_구조도2" xfId="3020"/>
    <cellStyle name="_암거수량(2)_04 BOX집_구조도_구조도22" xfId="3021"/>
    <cellStyle name="_암거수량(2)_04 BOX집_구조도_구조도-흙막이~" xfId="3022"/>
    <cellStyle name="_암거수량(2)_04 BOX집_구조도_구조물도" xfId="3023"/>
    <cellStyle name="_암거수량(2)_04 BOX집_구조도_댐구조도" xfId="3024"/>
    <cellStyle name="_암거수량(2)_04 BOX집_구조도_바닥막이구조" xfId="3025"/>
    <cellStyle name="_암거수량(2)_04 BOX집_구조도_바닥막이구조도" xfId="3026"/>
    <cellStyle name="_암거수량(2)_04 BOX집_구조도_보막이구조도" xfId="3027"/>
    <cellStyle name="_암거수량(2)_04 BOX집_구조도0" xfId="3028"/>
    <cellStyle name="_암거수량(2)_04 BOX집_구조도0_1" xfId="3029"/>
    <cellStyle name="_암거수량(2)_04 BOX집_구조도0_구조도" xfId="3030"/>
    <cellStyle name="_암거수량(2)_04 BOX집_구조도0_구조도_구조도0" xfId="3031"/>
    <cellStyle name="_암거수량(2)_04 BOX집_구조도0_구조도0" xfId="3032"/>
    <cellStyle name="_암거수량(2)_04 BOX집_구조도0_바닥막이구조" xfId="3033"/>
    <cellStyle name="_암거수량(2)_04 BOX집_구조도0_바닥막이구조도" xfId="3034"/>
    <cellStyle name="_암거수량(2)_04 BOX집_내역서2" xfId="3035"/>
    <cellStyle name="_암거수량(2)_04 BOX집_바닥막이구조" xfId="3036"/>
    <cellStyle name="_암거수량(2)_04 BOX집_설계내역(원본)" xfId="3037"/>
    <cellStyle name="_암거수량(2)_04 BOX집_설계내역(원본)_설계내역(구미정)" xfId="3038"/>
    <cellStyle name="_암거수량(2)_04 BOX집_설계내역(원본)_설계내역(원본)" xfId="3039"/>
    <cellStyle name="_암거수량(2)_구조도" xfId="3040"/>
    <cellStyle name="_암거수량(2)_구조도(상주)" xfId="3041"/>
    <cellStyle name="_암거수량(2)_구조도(상주)_구조도" xfId="3042"/>
    <cellStyle name="_암거수량(2)_구조도_1" xfId="3043"/>
    <cellStyle name="_암거수량(2)_구조도_1_구조도" xfId="3044"/>
    <cellStyle name="_암거수량(2)_구조도_계간수로" xfId="3045"/>
    <cellStyle name="_암거수량(2)_구조도_구조도" xfId="3046"/>
    <cellStyle name="_암거수량(2)_구조도_구조도(마대포함)" xfId="3047"/>
    <cellStyle name="_암거수량(2)_구조도_구조도(배수관터파기 및 개거)" xfId="3048"/>
    <cellStyle name="_암거수량(2)_구조도_구조도(상주)" xfId="3049"/>
    <cellStyle name="_암거수량(2)_구조도_구조도(상주)_구조도" xfId="3050"/>
    <cellStyle name="_암거수량(2)_구조도_구조도." xfId="3051"/>
    <cellStyle name="_암거수량(2)_구조도_구조도.." xfId="3052"/>
    <cellStyle name="_암거수량(2)_구조도_구조도..." xfId="3053"/>
    <cellStyle name="_암거수량(2)_구조도_구조도_1" xfId="3054"/>
    <cellStyle name="_암거수량(2)_구조도_구조도_1_구조도" xfId="3055"/>
    <cellStyle name="_암거수량(2)_구조도_구조도_a" xfId="3062"/>
    <cellStyle name="_암거수량(2)_구조도_구조도_구조도" xfId="3056"/>
    <cellStyle name="_암거수량(2)_구조도_구조도_구조도(상주)" xfId="3057"/>
    <cellStyle name="_암거수량(2)_구조도_구조도_구조도(상주)_구조도" xfId="3058"/>
    <cellStyle name="_암거수량(2)_구조도_구조도_구조도_구조도" xfId="3059"/>
    <cellStyle name="_암거수량(2)_구조도_구조도_구조도0" xfId="3060"/>
    <cellStyle name="_암거수량(2)_구조도_구조도_변경" xfId="3061"/>
    <cellStyle name="_암거수량(2)_구조도_구조도0" xfId="3063"/>
    <cellStyle name="_암거수량(2)_구조도_구조도0_1" xfId="3064"/>
    <cellStyle name="_암거수량(2)_구조도_구조도0_구조도0" xfId="3065"/>
    <cellStyle name="_암거수량(2)_구조도_구조도2" xfId="3066"/>
    <cellStyle name="_암거수량(2)_구조도_구조도22" xfId="3067"/>
    <cellStyle name="_암거수량(2)_구조도_구조도-흙막이~" xfId="3068"/>
    <cellStyle name="_암거수량(2)_구조도_구조물도" xfId="3069"/>
    <cellStyle name="_암거수량(2)_구조도_댐구조도" xfId="3070"/>
    <cellStyle name="_암거수량(2)_구조도_바닥막이구조" xfId="3071"/>
    <cellStyle name="_암거수량(2)_구조도_바닥막이구조도" xfId="3072"/>
    <cellStyle name="_암거수량(2)_구조도_보막이구조도" xfId="3073"/>
    <cellStyle name="_암거수량(2)_구조도0" xfId="3074"/>
    <cellStyle name="_암거수량(2)_구조도0_1" xfId="3075"/>
    <cellStyle name="_암거수량(2)_구조도0_구조도" xfId="3076"/>
    <cellStyle name="_암거수량(2)_구조도0_구조도_구조도0" xfId="3077"/>
    <cellStyle name="_암거수량(2)_구조도0_구조도0" xfId="3078"/>
    <cellStyle name="_암거수량(2)_구조도0_바닥막이구조" xfId="3079"/>
    <cellStyle name="_암거수량(2)_구조도0_바닥막이구조도" xfId="3080"/>
    <cellStyle name="_암거수량(2)_내역서2" xfId="3081"/>
    <cellStyle name="_암거수량(2)_바닥막이구조" xfId="3082"/>
    <cellStyle name="_암거수량(2)_설계내역(원본)" xfId="3083"/>
    <cellStyle name="_암거수량(2)_설계내역(원본)_설계내역(구미정)" xfId="3084"/>
    <cellStyle name="_암거수량(2)_설계내역(원본)_설계내역(원본)" xfId="3085"/>
    <cellStyle name="_암거수량_04 BOX집" xfId="3086"/>
    <cellStyle name="_암거수량_04 BOX집_구조도" xfId="3087"/>
    <cellStyle name="_암거수량_04 BOX집_구조도(상주)" xfId="3088"/>
    <cellStyle name="_암거수량_04 BOX집_구조도(상주)_구조도" xfId="3089"/>
    <cellStyle name="_암거수량_04 BOX집_구조도_1" xfId="3090"/>
    <cellStyle name="_암거수량_04 BOX집_구조도_1_구조도" xfId="3091"/>
    <cellStyle name="_암거수량_04 BOX집_구조도_계간수로" xfId="3092"/>
    <cellStyle name="_암거수량_04 BOX집_구조도_구조도" xfId="3093"/>
    <cellStyle name="_암거수량_04 BOX집_구조도_구조도(마대포함)" xfId="3094"/>
    <cellStyle name="_암거수량_04 BOX집_구조도_구조도(배수관터파기 및 개거)" xfId="3095"/>
    <cellStyle name="_암거수량_04 BOX집_구조도_구조도(상주)" xfId="3096"/>
    <cellStyle name="_암거수량_04 BOX집_구조도_구조도(상주)_구조도" xfId="3097"/>
    <cellStyle name="_암거수량_04 BOX집_구조도_구조도." xfId="3098"/>
    <cellStyle name="_암거수량_04 BOX집_구조도_구조도.." xfId="3099"/>
    <cellStyle name="_암거수량_04 BOX집_구조도_구조도..." xfId="3100"/>
    <cellStyle name="_암거수량_04 BOX집_구조도_구조도_1" xfId="3101"/>
    <cellStyle name="_암거수량_04 BOX집_구조도_구조도_1_구조도" xfId="3102"/>
    <cellStyle name="_암거수량_04 BOX집_구조도_구조도_a" xfId="3109"/>
    <cellStyle name="_암거수량_04 BOX집_구조도_구조도_구조도" xfId="3103"/>
    <cellStyle name="_암거수량_04 BOX집_구조도_구조도_구조도(상주)" xfId="3104"/>
    <cellStyle name="_암거수량_04 BOX집_구조도_구조도_구조도(상주)_구조도" xfId="3105"/>
    <cellStyle name="_암거수량_04 BOX집_구조도_구조도_구조도_구조도" xfId="3106"/>
    <cellStyle name="_암거수량_04 BOX집_구조도_구조도_구조도0" xfId="3107"/>
    <cellStyle name="_암거수량_04 BOX집_구조도_구조도_변경" xfId="3108"/>
    <cellStyle name="_암거수량_04 BOX집_구조도_구조도0" xfId="3110"/>
    <cellStyle name="_암거수량_04 BOX집_구조도_구조도0_1" xfId="3111"/>
    <cellStyle name="_암거수량_04 BOX집_구조도_구조도0_구조도0" xfId="3112"/>
    <cellStyle name="_암거수량_04 BOX집_구조도_구조도2" xfId="3113"/>
    <cellStyle name="_암거수량_04 BOX집_구조도_구조도22" xfId="3114"/>
    <cellStyle name="_암거수량_04 BOX집_구조도_구조도-흙막이~" xfId="3115"/>
    <cellStyle name="_암거수량_04 BOX집_구조도_구조물도" xfId="3116"/>
    <cellStyle name="_암거수량_04 BOX집_구조도_댐구조도" xfId="3117"/>
    <cellStyle name="_암거수량_04 BOX집_구조도_바닥막이구조" xfId="3118"/>
    <cellStyle name="_암거수량_04 BOX집_구조도_바닥막이구조도" xfId="3119"/>
    <cellStyle name="_암거수량_04 BOX집_구조도_보막이구조도" xfId="3120"/>
    <cellStyle name="_암거수량_04 BOX집_구조도0" xfId="3121"/>
    <cellStyle name="_암거수량_04 BOX집_구조도0_1" xfId="3122"/>
    <cellStyle name="_암거수량_04 BOX집_구조도0_구조도" xfId="3123"/>
    <cellStyle name="_암거수량_04 BOX집_구조도0_구조도_구조도0" xfId="3124"/>
    <cellStyle name="_암거수량_04 BOX집_구조도0_구조도0" xfId="3125"/>
    <cellStyle name="_암거수량_04 BOX집_구조도0_바닥막이구조" xfId="3126"/>
    <cellStyle name="_암거수량_04 BOX집_구조도0_바닥막이구조도" xfId="3127"/>
    <cellStyle name="_암거수량_04 BOX집_내역서2" xfId="3128"/>
    <cellStyle name="_암거수량_04 BOX집_바닥막이구조" xfId="3129"/>
    <cellStyle name="_암거수량_04 BOX집_설계내역(원본)" xfId="3130"/>
    <cellStyle name="_암거수량_04 BOX집_설계내역(원본)_설계내역(구미정)" xfId="3131"/>
    <cellStyle name="_암거수량_04 BOX집_설계내역(원본)_설계내역(원본)" xfId="3132"/>
    <cellStyle name="_암거수량_구조도" xfId="3133"/>
    <cellStyle name="_암거수량_구조도(상주)" xfId="3134"/>
    <cellStyle name="_암거수량_구조도(상주)_구조도" xfId="3135"/>
    <cellStyle name="_암거수량_구조도_1" xfId="3136"/>
    <cellStyle name="_암거수량_구조도_1_구조도" xfId="3137"/>
    <cellStyle name="_암거수량_구조도_계간수로" xfId="3138"/>
    <cellStyle name="_암거수량_구조도_구조도" xfId="3139"/>
    <cellStyle name="_암거수량_구조도_구조도(마대포함)" xfId="3140"/>
    <cellStyle name="_암거수량_구조도_구조도(배수관터파기 및 개거)" xfId="3141"/>
    <cellStyle name="_암거수량_구조도_구조도(상주)" xfId="3142"/>
    <cellStyle name="_암거수량_구조도_구조도(상주)_구조도" xfId="3143"/>
    <cellStyle name="_암거수량_구조도_구조도." xfId="3144"/>
    <cellStyle name="_암거수량_구조도_구조도.." xfId="3145"/>
    <cellStyle name="_암거수량_구조도_구조도..." xfId="3146"/>
    <cellStyle name="_암거수량_구조도_구조도_1" xfId="3147"/>
    <cellStyle name="_암거수량_구조도_구조도_1_구조도" xfId="3148"/>
    <cellStyle name="_암거수량_구조도_구조도_a" xfId="3155"/>
    <cellStyle name="_암거수량_구조도_구조도_구조도" xfId="3149"/>
    <cellStyle name="_암거수량_구조도_구조도_구조도(상주)" xfId="3150"/>
    <cellStyle name="_암거수량_구조도_구조도_구조도(상주)_구조도" xfId="3151"/>
    <cellStyle name="_암거수량_구조도_구조도_구조도_구조도" xfId="3152"/>
    <cellStyle name="_암거수량_구조도_구조도_구조도0" xfId="3153"/>
    <cellStyle name="_암거수량_구조도_구조도_변경" xfId="3154"/>
    <cellStyle name="_암거수량_구조도_구조도0" xfId="3156"/>
    <cellStyle name="_암거수량_구조도_구조도0_1" xfId="3157"/>
    <cellStyle name="_암거수량_구조도_구조도0_구조도0" xfId="3158"/>
    <cellStyle name="_암거수량_구조도_구조도2" xfId="3159"/>
    <cellStyle name="_암거수량_구조도_구조도22" xfId="3160"/>
    <cellStyle name="_암거수량_구조도_구조도-흙막이~" xfId="3161"/>
    <cellStyle name="_암거수량_구조도_구조물도" xfId="3162"/>
    <cellStyle name="_암거수량_구조도_댐구조도" xfId="3163"/>
    <cellStyle name="_암거수량_구조도_바닥막이구조" xfId="3164"/>
    <cellStyle name="_암거수량_구조도_바닥막이구조도" xfId="3165"/>
    <cellStyle name="_암거수량_구조도_보막이구조도" xfId="3166"/>
    <cellStyle name="_암거수량_구조도0" xfId="3167"/>
    <cellStyle name="_암거수량_구조도0_1" xfId="3168"/>
    <cellStyle name="_암거수량_구조도0_구조도" xfId="3169"/>
    <cellStyle name="_암거수량_구조도0_구조도_구조도0" xfId="3170"/>
    <cellStyle name="_암거수량_구조도0_구조도0" xfId="3171"/>
    <cellStyle name="_암거수량_구조도0_바닥막이구조" xfId="3172"/>
    <cellStyle name="_암거수량_구조도0_바닥막이구조도" xfId="3173"/>
    <cellStyle name="_암거수량_내역서2" xfId="3174"/>
    <cellStyle name="_암거수량_바닥막이구조" xfId="3175"/>
    <cellStyle name="_암거수량_설계내역(원본)" xfId="3176"/>
    <cellStyle name="_암거수량_설계내역(원본)_설계내역(구미정)" xfId="3177"/>
    <cellStyle name="_암거수량_설계내역(원본)_설계내역(원본)" xfId="3178"/>
    <cellStyle name="_연화지제(3공구) 수량" xfId="3179"/>
    <cellStyle name="_연화지제(3공구) 수량_두릉1제 수량산출서" xfId="3180"/>
    <cellStyle name="_연화지제(3공구) 수량_인계1공구 수량산출" xfId="3181"/>
    <cellStyle name="_연화지제(3공구) 수량_총자재집계표" xfId="3182"/>
    <cellStyle name="_인계1공구 수량산출" xfId="3183"/>
    <cellStyle name="_전체분자재집계표" xfId="3184"/>
    <cellStyle name="_전체분자재집계표_금산제수량(전체최종)" xfId="3185"/>
    <cellStyle name="_전체분자재집계표_금산제수량(전체최종)_두릉1제 수량산출서" xfId="3186"/>
    <cellStyle name="_전체분자재집계표_금산제수량(전체최종)_인계1공구 수량산출" xfId="3187"/>
    <cellStyle name="_전체분자재집계표_금산제수량(전체최종)_총자재집계표" xfId="3188"/>
    <cellStyle name="_전체분자재집계표_두릉1제 수량산출서" xfId="3189"/>
    <cellStyle name="_전체분자재집계표_인계1공구 수량산출" xfId="3190"/>
    <cellStyle name="_전체분자재집계표_총자재집계표" xfId="3191"/>
    <cellStyle name="_총자재집계표" xfId="3192"/>
    <cellStyle name="_최종 - 경산 하양 사기 구조물 합계" xfId="3193"/>
    <cellStyle name="_측  구" xfId="3194"/>
    <cellStyle name="_측  구_두릉1제 수량산출서" xfId="3195"/>
    <cellStyle name="_측  구_인계1공구 수량산출" xfId="3196"/>
    <cellStyle name="_측  구_총자재집계표" xfId="3197"/>
    <cellStyle name="_측구공" xfId="3198"/>
    <cellStyle name="_측구공_금산제수량(전체최종)" xfId="3199"/>
    <cellStyle name="_측구공_금산제수량(전체최종)_두릉1제 수량산출서" xfId="3200"/>
    <cellStyle name="_측구공_금산제수량(전체최종)_인계1공구 수량산출" xfId="3201"/>
    <cellStyle name="_측구공_금산제수량(전체최종)_총자재집계표" xfId="3202"/>
    <cellStyle name="_측구공_두릉1제 수량산출서" xfId="3203"/>
    <cellStyle name="_측구공_인계1공구 수량산출" xfId="3204"/>
    <cellStyle name="_측구공_총자재집계표" xfId="3205"/>
    <cellStyle name="_토공" xfId="3206"/>
    <cellStyle name="_토공_금산제수량(전체최종)" xfId="3207"/>
    <cellStyle name="_토공_금산제수량(전체최종)_두릉1제 수량산출서" xfId="3208"/>
    <cellStyle name="_토공_금산제수량(전체최종)_인계1공구 수량산출" xfId="3209"/>
    <cellStyle name="_토공_금산제수량(전체최종)_총자재집계표" xfId="3210"/>
    <cellStyle name="_토공_두릉1제 수량산출서" xfId="3211"/>
    <cellStyle name="_토공_인계1공구 수량산출" xfId="3212"/>
    <cellStyle name="_토공_총자재집계표" xfId="3213"/>
    <cellStyle name="_파식" xfId="3214"/>
    <cellStyle name="_포장난간(껜잡석)" xfId="3215"/>
    <cellStyle name="_표준구조도" xfId="3216"/>
    <cellStyle name="_표지" xfId="3217"/>
    <cellStyle name="_표지석" xfId="3218"/>
    <cellStyle name="_한천(1공구)수량산출서" xfId="3219"/>
    <cellStyle name="_한천(1공구)수량산출서_두릉1제 수량산출서" xfId="3220"/>
    <cellStyle name="_한천(1공구)수량산출서_인계1공구 수량산출" xfId="3221"/>
    <cellStyle name="_한천(1공구)수량산출서_총자재집계표" xfId="3222"/>
    <cellStyle name="_호안블럭" xfId="3223"/>
    <cellStyle name="_호안블럭_두릉1제 수량산출서" xfId="3224"/>
    <cellStyle name="_호안블럭_인계1공구 수량산출" xfId="3225"/>
    <cellStyle name="_호안블럭_총자재집계표" xfId="3226"/>
    <cellStyle name="_횡배수관" xfId="3227"/>
    <cellStyle name="_횡배수관_금산제수량(전체최종)" xfId="3228"/>
    <cellStyle name="_횡배수관_금산제수량(전체최종)_두릉1제 수량산출서" xfId="3229"/>
    <cellStyle name="_횡배수관_금산제수량(전체최종)_인계1공구 수량산출" xfId="3230"/>
    <cellStyle name="_횡배수관_금산제수량(전체최종)_총자재집계표" xfId="3231"/>
    <cellStyle name="_횡배수관_두릉1제 수량산출서" xfId="3232"/>
    <cellStyle name="_횡배수관_인계1공구 수량산출" xfId="3233"/>
    <cellStyle name="_횡배수관_총자재집계표" xfId="3234"/>
    <cellStyle name="’E‰Y [0.00]_laroux" xfId="3243"/>
    <cellStyle name="’E‰Y_laroux" xfId="3244"/>
    <cellStyle name="111" xfId="3245"/>
    <cellStyle name="2" xfId="3246"/>
    <cellStyle name="2_공정표" xfId="3247"/>
    <cellStyle name="2_설계서(변경)" xfId="3248"/>
    <cellStyle name="2_자재.제출용" xfId="3249"/>
    <cellStyle name="20% - 강조색1 2" xfId="3250"/>
    <cellStyle name="20% - 강조색1 2 2" xfId="3524"/>
    <cellStyle name="20% - 강조색1 3" xfId="3251"/>
    <cellStyle name="20% - 강조색1 3 2" xfId="3525"/>
    <cellStyle name="20% - 강조색1 4" xfId="3252"/>
    <cellStyle name="20% - 강조색1 4 2" xfId="3526"/>
    <cellStyle name="20% - 강조색2 2" xfId="3253"/>
    <cellStyle name="20% - 강조색2 2 2" xfId="3527"/>
    <cellStyle name="20% - 강조색2 3" xfId="3254"/>
    <cellStyle name="20% - 강조색2 3 2" xfId="3528"/>
    <cellStyle name="20% - 강조색2 4" xfId="3255"/>
    <cellStyle name="20% - 강조색2 4 2" xfId="3529"/>
    <cellStyle name="20% - 강조색3 2" xfId="3256"/>
    <cellStyle name="20% - 강조색3 2 2" xfId="3530"/>
    <cellStyle name="20% - 강조색3 3" xfId="3257"/>
    <cellStyle name="20% - 강조색3 3 2" xfId="3531"/>
    <cellStyle name="20% - 강조색3 4" xfId="3258"/>
    <cellStyle name="20% - 강조색3 4 2" xfId="3532"/>
    <cellStyle name="20% - 강조색4 2" xfId="3259"/>
    <cellStyle name="20% - 강조색4 2 2" xfId="3533"/>
    <cellStyle name="20% - 강조색4 3" xfId="3260"/>
    <cellStyle name="20% - 강조색4 3 2" xfId="3534"/>
    <cellStyle name="20% - 강조색4 4" xfId="3261"/>
    <cellStyle name="20% - 강조색4 4 2" xfId="3535"/>
    <cellStyle name="20% - 강조색5 2" xfId="3262"/>
    <cellStyle name="20% - 강조색5 2 2" xfId="3536"/>
    <cellStyle name="20% - 강조색5 3" xfId="3263"/>
    <cellStyle name="20% - 강조색5 3 2" xfId="3537"/>
    <cellStyle name="20% - 강조색5 4" xfId="3264"/>
    <cellStyle name="20% - 강조색5 4 2" xfId="3538"/>
    <cellStyle name="20% - 강조색6 2" xfId="3265"/>
    <cellStyle name="20% - 강조색6 2 2" xfId="3539"/>
    <cellStyle name="20% - 강조색6 3" xfId="3266"/>
    <cellStyle name="20% - 강조색6 3 2" xfId="3540"/>
    <cellStyle name="20% - 강조색6 4" xfId="3267"/>
    <cellStyle name="20% - 강조색6 4 2" xfId="3541"/>
    <cellStyle name="40% - 강조색1 2" xfId="3268"/>
    <cellStyle name="40% - 강조색1 2 2" xfId="3542"/>
    <cellStyle name="40% - 강조색1 3" xfId="3269"/>
    <cellStyle name="40% - 강조색1 3 2" xfId="3543"/>
    <cellStyle name="40% - 강조색1 4" xfId="3270"/>
    <cellStyle name="40% - 강조색1 4 2" xfId="3544"/>
    <cellStyle name="40% - 강조색2 2" xfId="3271"/>
    <cellStyle name="40% - 강조색2 2 2" xfId="3545"/>
    <cellStyle name="40% - 강조색2 3" xfId="3272"/>
    <cellStyle name="40% - 강조색2 3 2" xfId="3546"/>
    <cellStyle name="40% - 강조색2 4" xfId="3273"/>
    <cellStyle name="40% - 강조색2 4 2" xfId="3547"/>
    <cellStyle name="40% - 강조색3 2" xfId="3274"/>
    <cellStyle name="40% - 강조색3 2 2" xfId="3548"/>
    <cellStyle name="40% - 강조색3 3" xfId="3275"/>
    <cellStyle name="40% - 강조색3 3 2" xfId="3549"/>
    <cellStyle name="40% - 강조색3 4" xfId="3276"/>
    <cellStyle name="40% - 강조색3 4 2" xfId="3550"/>
    <cellStyle name="40% - 강조색4 2" xfId="3277"/>
    <cellStyle name="40% - 강조색4 2 2" xfId="3551"/>
    <cellStyle name="40% - 강조색4 3" xfId="3278"/>
    <cellStyle name="40% - 강조색4 3 2" xfId="3552"/>
    <cellStyle name="40% - 강조색4 4" xfId="3279"/>
    <cellStyle name="40% - 강조색4 4 2" xfId="3553"/>
    <cellStyle name="40% - 강조색5 2" xfId="3280"/>
    <cellStyle name="40% - 강조색5 2 2" xfId="3554"/>
    <cellStyle name="40% - 강조색5 3" xfId="3281"/>
    <cellStyle name="40% - 강조색5 3 2" xfId="3555"/>
    <cellStyle name="40% - 강조색5 4" xfId="3282"/>
    <cellStyle name="40% - 강조색5 4 2" xfId="3556"/>
    <cellStyle name="40% - 강조색6 2" xfId="3283"/>
    <cellStyle name="40% - 강조색6 2 2" xfId="3557"/>
    <cellStyle name="40% - 강조색6 3" xfId="3284"/>
    <cellStyle name="40% - 강조색6 3 2" xfId="3558"/>
    <cellStyle name="40% - 강조색6 4" xfId="3285"/>
    <cellStyle name="40% - 강조색6 4 2" xfId="3559"/>
    <cellStyle name="60" xfId="3286"/>
    <cellStyle name="60% - 강조색1 2" xfId="3287"/>
    <cellStyle name="60% - 강조색1 3" xfId="3288"/>
    <cellStyle name="60% - 강조색1 4" xfId="3289"/>
    <cellStyle name="60% - 강조색2 2" xfId="3290"/>
    <cellStyle name="60% - 강조색2 3" xfId="3291"/>
    <cellStyle name="60% - 강조색2 4" xfId="3292"/>
    <cellStyle name="60% - 강조색3 2" xfId="3293"/>
    <cellStyle name="60% - 강조색3 3" xfId="3294"/>
    <cellStyle name="60% - 강조색3 4" xfId="3295"/>
    <cellStyle name="60% - 강조색4 2" xfId="3296"/>
    <cellStyle name="60% - 강조색4 3" xfId="3297"/>
    <cellStyle name="60% - 강조색4 4" xfId="3298"/>
    <cellStyle name="60% - 강조색5 2" xfId="3299"/>
    <cellStyle name="60% - 강조색5 3" xfId="3300"/>
    <cellStyle name="60% - 강조색5 4" xfId="3301"/>
    <cellStyle name="60% - 강조색6 2" xfId="3302"/>
    <cellStyle name="60% - 강조색6 3" xfId="3303"/>
    <cellStyle name="60% - 강조색6 4" xfId="3304"/>
    <cellStyle name="ÅëÈ­ [0]_»óºÎ¼ö·®Áý°è " xfId="3443"/>
    <cellStyle name="AeE­ [0]_AU¿ⓒ°øA¾2" xfId="3444"/>
    <cellStyle name="ÅëÈ­_»óºÎ¼ö·®Áý°è " xfId="3445"/>
    <cellStyle name="AeE­_AU¿ⓒ°øA¾2" xfId="3446"/>
    <cellStyle name="ALIGNMENT" xfId="3447"/>
    <cellStyle name="ÄÞ¸¶ [0]_»óºÎ¼ö·®Áý°è " xfId="3448"/>
    <cellStyle name="AÞ¸¶ [0]_AU¿ⓒ°øA¾2" xfId="3449"/>
    <cellStyle name="ÄÞ¸¶_»óºÎ¼ö·®Áý°è " xfId="3450"/>
    <cellStyle name="AÞ¸¶_AU¿ⓒ°øA¾2" xfId="3451"/>
    <cellStyle name="C￥AØ_¿ø°¡Aoa" xfId="3452"/>
    <cellStyle name="Ç¥ÁØ_»óºÎ¼ö·®Áý°è " xfId="3453"/>
    <cellStyle name="Calc Currency (0)" xfId="3454"/>
    <cellStyle name="category" xfId="3455"/>
    <cellStyle name="Comma" xfId="3456"/>
    <cellStyle name="Comma [0]" xfId="3457"/>
    <cellStyle name="comma zerodec" xfId="3458"/>
    <cellStyle name="Comma_ SG&amp;A Bridge " xfId="3459"/>
    <cellStyle name="Comma0" xfId="3460"/>
    <cellStyle name="Copied" xfId="3461"/>
    <cellStyle name="Currency" xfId="3462"/>
    <cellStyle name="Currency [0]" xfId="3463"/>
    <cellStyle name="Currency_ SG&amp;A Bridge " xfId="3464"/>
    <cellStyle name="Currency0" xfId="3465"/>
    <cellStyle name="Currency1" xfId="3466"/>
    <cellStyle name="Date" xfId="3467"/>
    <cellStyle name="Dezimal [0]_Compiling Utility Macros" xfId="3468"/>
    <cellStyle name="Dezimal_Compiling Utility Macros" xfId="3469"/>
    <cellStyle name="Dollar (zero dec)" xfId="3470"/>
    <cellStyle name="Entered" xfId="3471"/>
    <cellStyle name="Euro" xfId="3472"/>
    <cellStyle name="F2" xfId="3473"/>
    <cellStyle name="F3" xfId="3474"/>
    <cellStyle name="F4" xfId="3475"/>
    <cellStyle name="F5" xfId="3476"/>
    <cellStyle name="F6" xfId="3477"/>
    <cellStyle name="F7" xfId="3478"/>
    <cellStyle name="F8" xfId="3479"/>
    <cellStyle name="Fixed" xfId="3480"/>
    <cellStyle name="Grey" xfId="3481"/>
    <cellStyle name="HEADER" xfId="3482"/>
    <cellStyle name="Header1" xfId="3483"/>
    <cellStyle name="Header2" xfId="3484"/>
    <cellStyle name="Heading 1" xfId="3485"/>
    <cellStyle name="Heading 2" xfId="3486"/>
    <cellStyle name="Heading1" xfId="3487"/>
    <cellStyle name="Heading2" xfId="3488"/>
    <cellStyle name="Hyperlink_NEGS" xfId="3489"/>
    <cellStyle name="Input [yellow]" xfId="3490"/>
    <cellStyle name="Milliers [0]_Arabian Spec" xfId="3491"/>
    <cellStyle name="Milliers_Arabian Spec" xfId="3492"/>
    <cellStyle name="Model" xfId="3493"/>
    <cellStyle name="Mon?aire [0]_Arabian Spec" xfId="3494"/>
    <cellStyle name="Mon?aire_Arabian Spec" xfId="3495"/>
    <cellStyle name="Normal - Style1" xfId="3496"/>
    <cellStyle name="Normal_ SG&amp;A Bridge " xfId="3497"/>
    <cellStyle name="Œ…?æ맖?e [0.00]_laroux" xfId="3498"/>
    <cellStyle name="Œ…?æ맖?e_laroux" xfId="3499"/>
    <cellStyle name="oh" xfId="3500"/>
    <cellStyle name="Percent" xfId="3501"/>
    <cellStyle name="Percent [2]" xfId="3502"/>
    <cellStyle name="Percent_02.식재" xfId="3503"/>
    <cellStyle name="RevList" xfId="3504"/>
    <cellStyle name="Standard_Anpassen der Amortisation" xfId="3505"/>
    <cellStyle name="subhead" xfId="3506"/>
    <cellStyle name="Subtotal" xfId="3507"/>
    <cellStyle name="title [1]" xfId="3508"/>
    <cellStyle name="title [2]" xfId="3509"/>
    <cellStyle name="Total" xfId="3510"/>
    <cellStyle name="UM" xfId="3511"/>
    <cellStyle name="W?rung [0]_Compiling Utility Macros" xfId="3512"/>
    <cellStyle name="W?rung_Compiling Utility Macros" xfId="3513"/>
    <cellStyle name="강조색1 2" xfId="3305"/>
    <cellStyle name="강조색1 3" xfId="3306"/>
    <cellStyle name="강조색1 4" xfId="3307"/>
    <cellStyle name="강조색2 2" xfId="3308"/>
    <cellStyle name="강조색2 3" xfId="3309"/>
    <cellStyle name="강조색2 4" xfId="3310"/>
    <cellStyle name="강조색3 2" xfId="3311"/>
    <cellStyle name="강조색3 3" xfId="3312"/>
    <cellStyle name="강조색3 4" xfId="3313"/>
    <cellStyle name="강조색4 2" xfId="3314"/>
    <cellStyle name="강조색4 3" xfId="3315"/>
    <cellStyle name="강조색4 4" xfId="3316"/>
    <cellStyle name="강조색5 2" xfId="3317"/>
    <cellStyle name="강조색5 3" xfId="3318"/>
    <cellStyle name="강조색5 4" xfId="3319"/>
    <cellStyle name="강조색6 2" xfId="3320"/>
    <cellStyle name="강조색6 3" xfId="3321"/>
    <cellStyle name="강조색6 4" xfId="3322"/>
    <cellStyle name="경고문 2" xfId="3323"/>
    <cellStyle name="경고문 3" xfId="3324"/>
    <cellStyle name="경고문 4" xfId="3325"/>
    <cellStyle name="계산 2" xfId="3326"/>
    <cellStyle name="계산 3" xfId="3327"/>
    <cellStyle name="계산 4" xfId="3328"/>
    <cellStyle name="고정소숫점" xfId="3329"/>
    <cellStyle name="고정출력1" xfId="3330"/>
    <cellStyle name="고정출력2" xfId="3331"/>
    <cellStyle name="나쁨 2" xfId="3332"/>
    <cellStyle name="나쁨 3" xfId="3333"/>
    <cellStyle name="나쁨 4" xfId="3334"/>
    <cellStyle name="날짜" xfId="3335"/>
    <cellStyle name="내역서" xfId="3336"/>
    <cellStyle name="네모제목" xfId="3337"/>
    <cellStyle name="달러" xfId="3338"/>
    <cellStyle name="뒤에 오는 하이퍼링크_라멘-수량" xfId="3339"/>
    <cellStyle name="똿뗦먛귟 [0.00]_PRODUCT DETAIL Q1" xfId="3340"/>
    <cellStyle name="똿뗦먛귟_PRODUCT DETAIL Q1" xfId="3341"/>
    <cellStyle name="메모 2" xfId="3342"/>
    <cellStyle name="메모 2 2" xfId="3568"/>
    <cellStyle name="메모 3" xfId="3343"/>
    <cellStyle name="메모 3 2" xfId="3569"/>
    <cellStyle name="메모 4" xfId="3344"/>
    <cellStyle name="메모 4 2" xfId="3570"/>
    <cellStyle name="믅됞 [0.00]_PRODUCT DETAIL Q1" xfId="3345"/>
    <cellStyle name="믅됞_PRODUCT DETAIL Q1" xfId="3346"/>
    <cellStyle name="백분율" xfId="3575" builtinId="5"/>
    <cellStyle name="백분율 [0]" xfId="3347"/>
    <cellStyle name="백분율 [2]" xfId="3348"/>
    <cellStyle name="백분율 10" xfId="3522"/>
    <cellStyle name="백분율 11" xfId="3561"/>
    <cellStyle name="백분율 12" xfId="3521"/>
    <cellStyle name="백분율 13" xfId="3562"/>
    <cellStyle name="백분율 14" xfId="3520"/>
    <cellStyle name="백분율 15" xfId="3564"/>
    <cellStyle name="백분율 16" xfId="3519"/>
    <cellStyle name="백분율 17" xfId="3565"/>
    <cellStyle name="백분율 18" xfId="3518"/>
    <cellStyle name="백분율 19" xfId="3566"/>
    <cellStyle name="백분율 2" xfId="3349"/>
    <cellStyle name="백분율 2 2" xfId="3350"/>
    <cellStyle name="백분율 20" xfId="3517"/>
    <cellStyle name="백분율 21" xfId="3567"/>
    <cellStyle name="백분율 22" xfId="3516"/>
    <cellStyle name="백분율 23" xfId="3572"/>
    <cellStyle name="백분율 24" xfId="3515"/>
    <cellStyle name="백분율 3" xfId="3351"/>
    <cellStyle name="백분율 4" xfId="3352"/>
    <cellStyle name="백분율 5" xfId="3571"/>
    <cellStyle name="백분율 6" xfId="3514"/>
    <cellStyle name="백분율 7" xfId="3563"/>
    <cellStyle name="백분율 8" xfId="3523"/>
    <cellStyle name="백분율 9" xfId="3560"/>
    <cellStyle name="보통 2" xfId="3353"/>
    <cellStyle name="보통 3" xfId="3354"/>
    <cellStyle name="보통 4" xfId="3355"/>
    <cellStyle name="凤준" xfId="3416"/>
    <cellStyle name="뷭?_BOOKSHIP" xfId="3356"/>
    <cellStyle name="설명 텍스트 2" xfId="3357"/>
    <cellStyle name="설명 텍스트 3" xfId="3358"/>
    <cellStyle name="설명 텍스트 4" xfId="3359"/>
    <cellStyle name="셀 확인 2" xfId="3360"/>
    <cellStyle name="셀 확인 3" xfId="3361"/>
    <cellStyle name="셀 확인 4" xfId="3362"/>
    <cellStyle name="숫자(R)" xfId="3363"/>
    <cellStyle name="쉼표 [0]" xfId="3364" builtinId="6"/>
    <cellStyle name="쉼표 [0] 10" xfId="3365"/>
    <cellStyle name="쉼표 [0] 11" xfId="3366"/>
    <cellStyle name="쉼표 [0] 12" xfId="3367"/>
    <cellStyle name="쉼표 [0] 13" xfId="3576"/>
    <cellStyle name="쉼표 [0] 14" xfId="3581"/>
    <cellStyle name="쉼표 [0] 2" xfId="3368"/>
    <cellStyle name="쉼표 [0] 2 2" xfId="3369"/>
    <cellStyle name="쉼표 [0] 2 2 2" xfId="3370"/>
    <cellStyle name="쉼표 [0] 2 3" xfId="3371"/>
    <cellStyle name="쉼표 [0] 2 4" xfId="3372"/>
    <cellStyle name="쉼표 [0] 2 4 2" xfId="3589"/>
    <cellStyle name="쉼표 [0] 2 5" xfId="3573"/>
    <cellStyle name="쉼표 [0] 2 5 2" xfId="3582"/>
    <cellStyle name="쉼표 [0] 3" xfId="3373"/>
    <cellStyle name="쉼표 [0] 3 2" xfId="3374"/>
    <cellStyle name="쉼표 [0] 4" xfId="3375"/>
    <cellStyle name="쉼표 [0] 4 2" xfId="3376"/>
    <cellStyle name="쉼표 [0] 4 3" xfId="3377"/>
    <cellStyle name="쉼표 [0] 5" xfId="3378"/>
    <cellStyle name="쉼표 [0] 6" xfId="3379"/>
    <cellStyle name="쉼표 [0] 7" xfId="3380"/>
    <cellStyle name="쉼표 [0] 8" xfId="3381"/>
    <cellStyle name="쉼표 [0] 9" xfId="3382"/>
    <cellStyle name="쉼표 [0]_2.수량산출-봉화 석포 석포(1)" xfId="3587"/>
    <cellStyle name="쉼표 [0]_수리계산" xfId="3583"/>
    <cellStyle name="스타일 1" xfId="3383"/>
    <cellStyle name="스타일 1 2" xfId="3384"/>
    <cellStyle name="연결된 셀 2" xfId="3385"/>
    <cellStyle name="연결된 셀 3" xfId="3386"/>
    <cellStyle name="연결된 셀 4" xfId="3387"/>
    <cellStyle name="요약 2" xfId="3388"/>
    <cellStyle name="요약 3" xfId="3389"/>
    <cellStyle name="요약 4" xfId="3390"/>
    <cellStyle name="일위대가" xfId="3391"/>
    <cellStyle name="입력 2" xfId="3392"/>
    <cellStyle name="입력 3" xfId="3393"/>
    <cellStyle name="입력 4" xfId="3394"/>
    <cellStyle name="자리수" xfId="3395"/>
    <cellStyle name="자리수0" xfId="3396"/>
    <cellStyle name="제목 1 2" xfId="3397"/>
    <cellStyle name="제목 1 3" xfId="3398"/>
    <cellStyle name="제목 1 4" xfId="3399"/>
    <cellStyle name="제목 2 2" xfId="3400"/>
    <cellStyle name="제목 2 3" xfId="3401"/>
    <cellStyle name="제목 2 4" xfId="3402"/>
    <cellStyle name="제목 3 2" xfId="3403"/>
    <cellStyle name="제목 3 3" xfId="3404"/>
    <cellStyle name="제목 3 4" xfId="3405"/>
    <cellStyle name="제목 4 2" xfId="3406"/>
    <cellStyle name="제목 4 3" xfId="3407"/>
    <cellStyle name="제목 4 4" xfId="3408"/>
    <cellStyle name="제목 5" xfId="3409"/>
    <cellStyle name="제목 6" xfId="3410"/>
    <cellStyle name="제목 7" xfId="3411"/>
    <cellStyle name="좋음 2" xfId="3412"/>
    <cellStyle name="좋음 3" xfId="3413"/>
    <cellStyle name="좋음 4" xfId="3414"/>
    <cellStyle name="지정되지 않음" xfId="3415"/>
    <cellStyle name="출력 2" xfId="3417"/>
    <cellStyle name="출력 3" xfId="3418"/>
    <cellStyle name="출력 4" xfId="3419"/>
    <cellStyle name="콤마 [0]" xfId="3420"/>
    <cellStyle name="콤마 [2]" xfId="3421"/>
    <cellStyle name="콤마(1)" xfId="3422"/>
    <cellStyle name="콤마_ 외CONC운반" xfId="3423"/>
    <cellStyle name="통화 [0] 2" xfId="3424"/>
    <cellStyle name="퍼센트" xfId="3425"/>
    <cellStyle name="표준" xfId="0" builtinId="0"/>
    <cellStyle name="표준 2" xfId="3426"/>
    <cellStyle name="표준 2 2" xfId="3427"/>
    <cellStyle name="표준 2 3" xfId="3428"/>
    <cellStyle name="표준 2 4" xfId="3586"/>
    <cellStyle name="표준 2 54" xfId="3588"/>
    <cellStyle name="표준 3" xfId="3429"/>
    <cellStyle name="표준 3 2" xfId="3430"/>
    <cellStyle name="표준 3 3" xfId="3580"/>
    <cellStyle name="표준 4" xfId="3431"/>
    <cellStyle name="표준 4 2" xfId="3432"/>
    <cellStyle name="표준 4 3" xfId="3433"/>
    <cellStyle name="표준 4 4" xfId="3574"/>
    <cellStyle name="표준 5" xfId="3434"/>
    <cellStyle name="표준 5 2" xfId="3435"/>
    <cellStyle name="표준 5 3" xfId="3578"/>
    <cellStyle name="표준 6" xfId="3436"/>
    <cellStyle name="표준 6 2" xfId="3577"/>
    <cellStyle name="표준 7" xfId="3437"/>
    <cellStyle name="표준_2.수량산출-봉화 석포 석포(1)" xfId="3585"/>
    <cellStyle name="표준_2008년 영양 석보 포산(기본)" xfId="3438"/>
    <cellStyle name="標準_Akia(F）-8" xfId="3439"/>
    <cellStyle name="표준_수리계산_1" xfId="3584"/>
    <cellStyle name="표준_이정표모음" xfId="3579"/>
    <cellStyle name="합산" xfId="3440"/>
    <cellStyle name="화폐기호" xfId="3441"/>
    <cellStyle name="화폐기호0" xfId="3442"/>
  </cellStyles>
  <dxfs count="0"/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3.xml"/><Relationship Id="rId47" Type="http://schemas.openxmlformats.org/officeDocument/2006/relationships/externalLink" Target="externalLinks/externalLink18.xml"/><Relationship Id="rId63" Type="http://schemas.openxmlformats.org/officeDocument/2006/relationships/externalLink" Target="externalLinks/externalLink34.xml"/><Relationship Id="rId68" Type="http://schemas.openxmlformats.org/officeDocument/2006/relationships/externalLink" Target="externalLinks/externalLink3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53" Type="http://schemas.openxmlformats.org/officeDocument/2006/relationships/externalLink" Target="externalLinks/externalLink24.xml"/><Relationship Id="rId58" Type="http://schemas.openxmlformats.org/officeDocument/2006/relationships/externalLink" Target="externalLinks/externalLink29.xml"/><Relationship Id="rId74" Type="http://schemas.openxmlformats.org/officeDocument/2006/relationships/externalLink" Target="externalLinks/externalLink45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2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43" Type="http://schemas.openxmlformats.org/officeDocument/2006/relationships/externalLink" Target="externalLinks/externalLink14.xml"/><Relationship Id="rId48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27.xml"/><Relationship Id="rId64" Type="http://schemas.openxmlformats.org/officeDocument/2006/relationships/externalLink" Target="externalLinks/externalLink35.xml"/><Relationship Id="rId69" Type="http://schemas.openxmlformats.org/officeDocument/2006/relationships/externalLink" Target="externalLinks/externalLink40.xml"/><Relationship Id="rId77" Type="http://schemas.openxmlformats.org/officeDocument/2006/relationships/externalLink" Target="externalLinks/externalLink4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2.xml"/><Relationship Id="rId72" Type="http://schemas.openxmlformats.org/officeDocument/2006/relationships/externalLink" Target="externalLinks/externalLink43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externalLink" Target="externalLinks/externalLink9.xml"/><Relationship Id="rId46" Type="http://schemas.openxmlformats.org/officeDocument/2006/relationships/externalLink" Target="externalLinks/externalLink17.xml"/><Relationship Id="rId59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3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2.xml"/><Relationship Id="rId54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33.xml"/><Relationship Id="rId70" Type="http://schemas.openxmlformats.org/officeDocument/2006/relationships/externalLink" Target="externalLinks/externalLink41.xml"/><Relationship Id="rId75" Type="http://schemas.openxmlformats.org/officeDocument/2006/relationships/externalLink" Target="externalLinks/externalLink4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49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28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.xml"/><Relationship Id="rId44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23.xml"/><Relationship Id="rId60" Type="http://schemas.openxmlformats.org/officeDocument/2006/relationships/externalLink" Target="externalLinks/externalLink31.xml"/><Relationship Id="rId65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44.xml"/><Relationship Id="rId78" Type="http://schemas.openxmlformats.org/officeDocument/2006/relationships/externalLink" Target="externalLinks/externalLink49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5.xml"/><Relationship Id="rId50" Type="http://schemas.openxmlformats.org/officeDocument/2006/relationships/externalLink" Target="externalLinks/externalLink21.xml"/><Relationship Id="rId55" Type="http://schemas.openxmlformats.org/officeDocument/2006/relationships/externalLink" Target="externalLinks/externalLink26.xml"/><Relationship Id="rId76" Type="http://schemas.openxmlformats.org/officeDocument/2006/relationships/externalLink" Target="externalLinks/externalLink4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1.xml"/><Relationship Id="rId45" Type="http://schemas.openxmlformats.org/officeDocument/2006/relationships/externalLink" Target="externalLinks/externalLink16.xml"/><Relationship Id="rId66" Type="http://schemas.openxmlformats.org/officeDocument/2006/relationships/externalLink" Target="externalLinks/externalLink3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257736</xdr:colOff>
      <xdr:row>17</xdr:row>
      <xdr:rowOff>22412</xdr:rowOff>
    </xdr:from>
    <xdr:to>
      <xdr:col>2</xdr:col>
      <xdr:colOff>792497</xdr:colOff>
      <xdr:row>17</xdr:row>
      <xdr:rowOff>563976</xdr:rowOff>
    </xdr:to>
    <xdr:pic>
      <xdr:nvPicPr>
        <xdr:cNvPr id="2" name="그림 2">
          <a:extLst>
            <a:ext uri="{FF2B5EF4-FFF2-40B4-BE49-F238E27FC236}">
              <a16:creationId xmlns:a16="http://schemas.microsoft.com/office/drawing/2014/main" id="{ED2D87FC-1542-4ECD-BB8E-5FA77A1A4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10" r="19511"/>
        <a:stretch>
          <a:fillRect/>
        </a:stretch>
      </xdr:blipFill>
      <xdr:spPr bwMode="auto">
        <a:xfrm>
          <a:off x="1008530" y="4975412"/>
          <a:ext cx="534761" cy="541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523875</xdr:colOff>
      <xdr:row>13</xdr:row>
      <xdr:rowOff>342900</xdr:rowOff>
    </xdr:from>
    <xdr:to>
      <xdr:col>3</xdr:col>
      <xdr:colOff>372836</xdr:colOff>
      <xdr:row>15</xdr:row>
      <xdr:rowOff>46264</xdr:rowOff>
    </xdr:to>
    <xdr:pic>
      <xdr:nvPicPr>
        <xdr:cNvPr id="2" name="그림 2">
          <a:extLst>
            <a:ext uri="{FF2B5EF4-FFF2-40B4-BE49-F238E27FC236}">
              <a16:creationId xmlns:a16="http://schemas.microsoft.com/office/drawing/2014/main" id="{691DF8D1-6AE1-404C-B7C8-8F55E07AE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10" r="19511"/>
        <a:stretch>
          <a:fillRect/>
        </a:stretch>
      </xdr:blipFill>
      <xdr:spPr bwMode="auto">
        <a:xfrm>
          <a:off x="2295525" y="5000625"/>
          <a:ext cx="534761" cy="541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561975</xdr:colOff>
      <xdr:row>15</xdr:row>
      <xdr:rowOff>66675</xdr:rowOff>
    </xdr:from>
    <xdr:to>
      <xdr:col>4</xdr:col>
      <xdr:colOff>220436</xdr:colOff>
      <xdr:row>15</xdr:row>
      <xdr:rowOff>608239</xdr:rowOff>
    </xdr:to>
    <xdr:pic>
      <xdr:nvPicPr>
        <xdr:cNvPr id="2" name="그림 2">
          <a:extLst>
            <a:ext uri="{FF2B5EF4-FFF2-40B4-BE49-F238E27FC236}">
              <a16:creationId xmlns:a16="http://schemas.microsoft.com/office/drawing/2014/main" id="{C16A0EEE-2706-44B6-847D-22E3EFED1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10" r="19511"/>
        <a:stretch>
          <a:fillRect/>
        </a:stretch>
      </xdr:blipFill>
      <xdr:spPr bwMode="auto">
        <a:xfrm>
          <a:off x="2343150" y="4867275"/>
          <a:ext cx="534761" cy="541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3</xdr:row>
      <xdr:rowOff>47625</xdr:rowOff>
    </xdr:from>
    <xdr:to>
      <xdr:col>7</xdr:col>
      <xdr:colOff>2638425</xdr:colOff>
      <xdr:row>31</xdr:row>
      <xdr:rowOff>123056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61901C23-7681-0CF1-ECC5-7E0DC9A703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84" b="11151"/>
        <a:stretch/>
      </xdr:blipFill>
      <xdr:spPr>
        <a:xfrm>
          <a:off x="781050" y="619125"/>
          <a:ext cx="8877300" cy="53618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8</xdr:row>
      <xdr:rowOff>0</xdr:rowOff>
    </xdr:from>
    <xdr:to>
      <xdr:col>27</xdr:col>
      <xdr:colOff>19050</xdr:colOff>
      <xdr:row>8</xdr:row>
      <xdr:rowOff>9525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289F8F3-E427-464B-8EE1-5CB30D20CC82}"/>
            </a:ext>
          </a:extLst>
        </xdr:cNvPr>
        <xdr:cNvSpPr>
          <a:spLocks noChangeShapeType="1"/>
        </xdr:cNvSpPr>
      </xdr:nvSpPr>
      <xdr:spPr bwMode="auto">
        <a:xfrm>
          <a:off x="1600200" y="2295525"/>
          <a:ext cx="6200775" cy="95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ffectLst/>
      </xdr:spPr>
    </xdr:sp>
    <xdr:clientData/>
  </xdr:twoCellAnchor>
  <xdr:twoCellAnchor>
    <xdr:from>
      <xdr:col>1</xdr:col>
      <xdr:colOff>352424</xdr:colOff>
      <xdr:row>8</xdr:row>
      <xdr:rowOff>9524</xdr:rowOff>
    </xdr:from>
    <xdr:to>
      <xdr:col>6</xdr:col>
      <xdr:colOff>28574</xdr:colOff>
      <xdr:row>16</xdr:row>
      <xdr:rowOff>19049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A5FE5EE7-ACF7-49CB-8D4D-6B10B3D92703}"/>
            </a:ext>
          </a:extLst>
        </xdr:cNvPr>
        <xdr:cNvSpPr>
          <a:spLocks noChangeShapeType="1"/>
        </xdr:cNvSpPr>
      </xdr:nvSpPr>
      <xdr:spPr bwMode="auto">
        <a:xfrm flipH="1">
          <a:off x="514349" y="2305049"/>
          <a:ext cx="1095375" cy="18383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ffectLst/>
      </xdr:spPr>
    </xdr:sp>
    <xdr:clientData/>
  </xdr:twoCellAnchor>
  <xdr:twoCellAnchor>
    <xdr:from>
      <xdr:col>27</xdr:col>
      <xdr:colOff>9525</xdr:colOff>
      <xdr:row>8</xdr:row>
      <xdr:rowOff>0</xdr:rowOff>
    </xdr:from>
    <xdr:to>
      <xdr:col>31</xdr:col>
      <xdr:colOff>0</xdr:colOff>
      <xdr:row>16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70EEA628-3B83-4839-BE91-EDA571A287EF}"/>
            </a:ext>
          </a:extLst>
        </xdr:cNvPr>
        <xdr:cNvSpPr>
          <a:spLocks noChangeShapeType="1"/>
        </xdr:cNvSpPr>
      </xdr:nvSpPr>
      <xdr:spPr bwMode="auto">
        <a:xfrm>
          <a:off x="7791450" y="2295525"/>
          <a:ext cx="1285875" cy="182880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ffectLst/>
      </xdr:spPr>
    </xdr:sp>
    <xdr:clientData/>
  </xdr:twoCellAnchor>
  <xdr:twoCellAnchor>
    <xdr:from>
      <xdr:col>2</xdr:col>
      <xdr:colOff>0</xdr:colOff>
      <xdr:row>16</xdr:row>
      <xdr:rowOff>0</xdr:rowOff>
    </xdr:from>
    <xdr:to>
      <xdr:col>31</xdr:col>
      <xdr:colOff>0</xdr:colOff>
      <xdr:row>16</xdr:row>
      <xdr:rowOff>19050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1CA4058A-B9B2-4E49-B205-39BF5728266A}"/>
            </a:ext>
          </a:extLst>
        </xdr:cNvPr>
        <xdr:cNvSpPr>
          <a:spLocks noChangeShapeType="1"/>
        </xdr:cNvSpPr>
      </xdr:nvSpPr>
      <xdr:spPr bwMode="auto">
        <a:xfrm flipV="1">
          <a:off x="514350" y="4124325"/>
          <a:ext cx="8562975" cy="190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ffectLst/>
      </xdr:spPr>
    </xdr:sp>
    <xdr:clientData/>
  </xdr:twoCellAnchor>
  <xdr:twoCellAnchor>
    <xdr:from>
      <xdr:col>31</xdr:col>
      <xdr:colOff>38100</xdr:colOff>
      <xdr:row>16</xdr:row>
      <xdr:rowOff>0</xdr:rowOff>
    </xdr:from>
    <xdr:to>
      <xdr:col>32</xdr:col>
      <xdr:colOff>47625</xdr:colOff>
      <xdr:row>16</xdr:row>
      <xdr:rowOff>0</xdr:rowOff>
    </xdr:to>
    <xdr:sp macro="" textlink="">
      <xdr:nvSpPr>
        <xdr:cNvPr id="6" name="Line 9">
          <a:extLst>
            <a:ext uri="{FF2B5EF4-FFF2-40B4-BE49-F238E27FC236}">
              <a16:creationId xmlns:a16="http://schemas.microsoft.com/office/drawing/2014/main" id="{060CE142-D031-4383-9677-D05D9C96803F}"/>
            </a:ext>
          </a:extLst>
        </xdr:cNvPr>
        <xdr:cNvSpPr>
          <a:spLocks noChangeShapeType="1"/>
        </xdr:cNvSpPr>
      </xdr:nvSpPr>
      <xdr:spPr bwMode="auto">
        <a:xfrm>
          <a:off x="9115425" y="4124325"/>
          <a:ext cx="361950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ffectLst/>
      </xdr:spPr>
    </xdr:sp>
    <xdr:clientData/>
  </xdr:twoCellAnchor>
  <xdr:twoCellAnchor>
    <xdr:from>
      <xdr:col>31</xdr:col>
      <xdr:colOff>38100</xdr:colOff>
      <xdr:row>8</xdr:row>
      <xdr:rowOff>0</xdr:rowOff>
    </xdr:from>
    <xdr:to>
      <xdr:col>32</xdr:col>
      <xdr:colOff>47625</xdr:colOff>
      <xdr:row>8</xdr:row>
      <xdr:rowOff>0</xdr:rowOff>
    </xdr:to>
    <xdr:sp macro="" textlink="">
      <xdr:nvSpPr>
        <xdr:cNvPr id="7" name="Line 10">
          <a:extLst>
            <a:ext uri="{FF2B5EF4-FFF2-40B4-BE49-F238E27FC236}">
              <a16:creationId xmlns:a16="http://schemas.microsoft.com/office/drawing/2014/main" id="{9706F532-7CDC-4694-AF24-100D8BB60D73}"/>
            </a:ext>
          </a:extLst>
        </xdr:cNvPr>
        <xdr:cNvSpPr>
          <a:spLocks noChangeShapeType="1"/>
        </xdr:cNvSpPr>
      </xdr:nvSpPr>
      <xdr:spPr bwMode="auto">
        <a:xfrm>
          <a:off x="9115425" y="2295525"/>
          <a:ext cx="361950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ffectLst/>
      </xdr:spPr>
    </xdr:sp>
    <xdr:clientData/>
  </xdr:twoCellAnchor>
  <xdr:twoCellAnchor>
    <xdr:from>
      <xdr:col>32</xdr:col>
      <xdr:colOff>0</xdr:colOff>
      <xdr:row>8</xdr:row>
      <xdr:rowOff>0</xdr:rowOff>
    </xdr:from>
    <xdr:to>
      <xdr:col>32</xdr:col>
      <xdr:colOff>0</xdr:colOff>
      <xdr:row>16</xdr:row>
      <xdr:rowOff>0</xdr:rowOff>
    </xdr:to>
    <xdr:sp macro="" textlink="">
      <xdr:nvSpPr>
        <xdr:cNvPr id="8" name="Line 13">
          <a:extLst>
            <a:ext uri="{FF2B5EF4-FFF2-40B4-BE49-F238E27FC236}">
              <a16:creationId xmlns:a16="http://schemas.microsoft.com/office/drawing/2014/main" id="{A56E3C07-84F9-4766-9437-EA06F6049FF5}"/>
            </a:ext>
          </a:extLst>
        </xdr:cNvPr>
        <xdr:cNvSpPr>
          <a:spLocks noChangeShapeType="1"/>
        </xdr:cNvSpPr>
      </xdr:nvSpPr>
      <xdr:spPr bwMode="auto">
        <a:xfrm>
          <a:off x="9429750" y="2295525"/>
          <a:ext cx="0" cy="1828800"/>
        </a:xfrm>
        <a:prstGeom prst="line">
          <a:avLst/>
        </a:prstGeom>
        <a:noFill/>
        <a:ln w="3175">
          <a:solidFill>
            <a:srgbClr val="000000"/>
          </a:solidFill>
          <a:round/>
          <a:headEnd type="arrow" w="sm" len="sm"/>
          <a:tailEnd type="arrow" w="sm" len="sm"/>
        </a:ln>
        <a:effectLst/>
      </xdr:spPr>
    </xdr:sp>
    <xdr:clientData/>
  </xdr:twoCellAnchor>
  <xdr:oneCellAnchor>
    <xdr:from>
      <xdr:col>9</xdr:col>
      <xdr:colOff>114300</xdr:colOff>
      <xdr:row>61</xdr:row>
      <xdr:rowOff>0</xdr:rowOff>
    </xdr:from>
    <xdr:ext cx="95250" cy="209550"/>
    <xdr:sp macro="" textlink="">
      <xdr:nvSpPr>
        <xdr:cNvPr id="9" name="Text Box 14">
          <a:extLst>
            <a:ext uri="{FF2B5EF4-FFF2-40B4-BE49-F238E27FC236}">
              <a16:creationId xmlns:a16="http://schemas.microsoft.com/office/drawing/2014/main" id="{D3C8C9BB-B9A5-489E-A82F-6B6A93D23406}"/>
            </a:ext>
          </a:extLst>
        </xdr:cNvPr>
        <xdr:cNvSpPr txBox="1">
          <a:spLocks noChangeArrowheads="1"/>
        </xdr:cNvSpPr>
      </xdr:nvSpPr>
      <xdr:spPr bwMode="auto">
        <a:xfrm>
          <a:off x="2581275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9</xdr:col>
      <xdr:colOff>114300</xdr:colOff>
      <xdr:row>61</xdr:row>
      <xdr:rowOff>0</xdr:rowOff>
    </xdr:from>
    <xdr:ext cx="95250" cy="209550"/>
    <xdr:sp macro="" textlink="">
      <xdr:nvSpPr>
        <xdr:cNvPr id="10" name="Text Box 15">
          <a:extLst>
            <a:ext uri="{FF2B5EF4-FFF2-40B4-BE49-F238E27FC236}">
              <a16:creationId xmlns:a16="http://schemas.microsoft.com/office/drawing/2014/main" id="{9C267A26-CF06-4397-A21F-C6613A712C4C}"/>
            </a:ext>
          </a:extLst>
        </xdr:cNvPr>
        <xdr:cNvSpPr txBox="1">
          <a:spLocks noChangeArrowheads="1"/>
        </xdr:cNvSpPr>
      </xdr:nvSpPr>
      <xdr:spPr bwMode="auto">
        <a:xfrm>
          <a:off x="2581275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9</xdr:col>
      <xdr:colOff>114300</xdr:colOff>
      <xdr:row>61</xdr:row>
      <xdr:rowOff>0</xdr:rowOff>
    </xdr:from>
    <xdr:ext cx="95250" cy="209550"/>
    <xdr:sp macro="" textlink="">
      <xdr:nvSpPr>
        <xdr:cNvPr id="11" name="Text Box 16">
          <a:extLst>
            <a:ext uri="{FF2B5EF4-FFF2-40B4-BE49-F238E27FC236}">
              <a16:creationId xmlns:a16="http://schemas.microsoft.com/office/drawing/2014/main" id="{115BDA63-B928-4F2C-A180-B6DC3663D160}"/>
            </a:ext>
          </a:extLst>
        </xdr:cNvPr>
        <xdr:cNvSpPr txBox="1">
          <a:spLocks noChangeArrowheads="1"/>
        </xdr:cNvSpPr>
      </xdr:nvSpPr>
      <xdr:spPr bwMode="auto">
        <a:xfrm>
          <a:off x="2581275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9</xdr:col>
      <xdr:colOff>114300</xdr:colOff>
      <xdr:row>61</xdr:row>
      <xdr:rowOff>0</xdr:rowOff>
    </xdr:from>
    <xdr:ext cx="95250" cy="209550"/>
    <xdr:sp macro="" textlink="">
      <xdr:nvSpPr>
        <xdr:cNvPr id="12" name="Text Box 17">
          <a:extLst>
            <a:ext uri="{FF2B5EF4-FFF2-40B4-BE49-F238E27FC236}">
              <a16:creationId xmlns:a16="http://schemas.microsoft.com/office/drawing/2014/main" id="{63A64579-11C5-4E83-AC0B-A8E1001D4908}"/>
            </a:ext>
          </a:extLst>
        </xdr:cNvPr>
        <xdr:cNvSpPr txBox="1">
          <a:spLocks noChangeArrowheads="1"/>
        </xdr:cNvSpPr>
      </xdr:nvSpPr>
      <xdr:spPr bwMode="auto">
        <a:xfrm>
          <a:off x="2581275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9</xdr:col>
      <xdr:colOff>114300</xdr:colOff>
      <xdr:row>61</xdr:row>
      <xdr:rowOff>0</xdr:rowOff>
    </xdr:from>
    <xdr:ext cx="95250" cy="209550"/>
    <xdr:sp macro="" textlink="">
      <xdr:nvSpPr>
        <xdr:cNvPr id="13" name="Text Box 18">
          <a:extLst>
            <a:ext uri="{FF2B5EF4-FFF2-40B4-BE49-F238E27FC236}">
              <a16:creationId xmlns:a16="http://schemas.microsoft.com/office/drawing/2014/main" id="{F6811750-E419-412B-80FB-00729A52E7B2}"/>
            </a:ext>
          </a:extLst>
        </xdr:cNvPr>
        <xdr:cNvSpPr txBox="1">
          <a:spLocks noChangeArrowheads="1"/>
        </xdr:cNvSpPr>
      </xdr:nvSpPr>
      <xdr:spPr bwMode="auto">
        <a:xfrm>
          <a:off x="2581275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9</xdr:col>
      <xdr:colOff>114300</xdr:colOff>
      <xdr:row>61</xdr:row>
      <xdr:rowOff>0</xdr:rowOff>
    </xdr:from>
    <xdr:ext cx="95250" cy="209550"/>
    <xdr:sp macro="" textlink="">
      <xdr:nvSpPr>
        <xdr:cNvPr id="14" name="Text Box 19">
          <a:extLst>
            <a:ext uri="{FF2B5EF4-FFF2-40B4-BE49-F238E27FC236}">
              <a16:creationId xmlns:a16="http://schemas.microsoft.com/office/drawing/2014/main" id="{A1BE0DC6-B81D-4E4D-8A10-5839DB09795B}"/>
            </a:ext>
          </a:extLst>
        </xdr:cNvPr>
        <xdr:cNvSpPr txBox="1">
          <a:spLocks noChangeArrowheads="1"/>
        </xdr:cNvSpPr>
      </xdr:nvSpPr>
      <xdr:spPr bwMode="auto">
        <a:xfrm>
          <a:off x="2581275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9</xdr:col>
      <xdr:colOff>114300</xdr:colOff>
      <xdr:row>61</xdr:row>
      <xdr:rowOff>0</xdr:rowOff>
    </xdr:from>
    <xdr:ext cx="95250" cy="209550"/>
    <xdr:sp macro="" textlink="">
      <xdr:nvSpPr>
        <xdr:cNvPr id="15" name="Text Box 20">
          <a:extLst>
            <a:ext uri="{FF2B5EF4-FFF2-40B4-BE49-F238E27FC236}">
              <a16:creationId xmlns:a16="http://schemas.microsoft.com/office/drawing/2014/main" id="{BA9803C4-5071-4C0F-BD0E-AF84C25CF4A5}"/>
            </a:ext>
          </a:extLst>
        </xdr:cNvPr>
        <xdr:cNvSpPr txBox="1">
          <a:spLocks noChangeArrowheads="1"/>
        </xdr:cNvSpPr>
      </xdr:nvSpPr>
      <xdr:spPr bwMode="auto">
        <a:xfrm>
          <a:off x="2581275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9</xdr:col>
      <xdr:colOff>114300</xdr:colOff>
      <xdr:row>61</xdr:row>
      <xdr:rowOff>0</xdr:rowOff>
    </xdr:from>
    <xdr:ext cx="95250" cy="209550"/>
    <xdr:sp macro="" textlink="">
      <xdr:nvSpPr>
        <xdr:cNvPr id="16" name="Text Box 23">
          <a:extLst>
            <a:ext uri="{FF2B5EF4-FFF2-40B4-BE49-F238E27FC236}">
              <a16:creationId xmlns:a16="http://schemas.microsoft.com/office/drawing/2014/main" id="{A9734A99-FFB3-45C0-9545-DB71F6C3781B}"/>
            </a:ext>
          </a:extLst>
        </xdr:cNvPr>
        <xdr:cNvSpPr txBox="1">
          <a:spLocks noChangeArrowheads="1"/>
        </xdr:cNvSpPr>
      </xdr:nvSpPr>
      <xdr:spPr bwMode="auto">
        <a:xfrm>
          <a:off x="2581275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9</xdr:col>
      <xdr:colOff>114300</xdr:colOff>
      <xdr:row>61</xdr:row>
      <xdr:rowOff>0</xdr:rowOff>
    </xdr:from>
    <xdr:ext cx="95250" cy="209550"/>
    <xdr:sp macro="" textlink="">
      <xdr:nvSpPr>
        <xdr:cNvPr id="17" name="Text Box 24">
          <a:extLst>
            <a:ext uri="{FF2B5EF4-FFF2-40B4-BE49-F238E27FC236}">
              <a16:creationId xmlns:a16="http://schemas.microsoft.com/office/drawing/2014/main" id="{47920DDC-6D84-4546-95CE-49B8420926DB}"/>
            </a:ext>
          </a:extLst>
        </xdr:cNvPr>
        <xdr:cNvSpPr txBox="1">
          <a:spLocks noChangeArrowheads="1"/>
        </xdr:cNvSpPr>
      </xdr:nvSpPr>
      <xdr:spPr bwMode="auto">
        <a:xfrm>
          <a:off x="2581275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9</xdr:col>
      <xdr:colOff>114300</xdr:colOff>
      <xdr:row>61</xdr:row>
      <xdr:rowOff>0</xdr:rowOff>
    </xdr:from>
    <xdr:ext cx="95250" cy="209550"/>
    <xdr:sp macro="" textlink="">
      <xdr:nvSpPr>
        <xdr:cNvPr id="18" name="Text Box 25">
          <a:extLst>
            <a:ext uri="{FF2B5EF4-FFF2-40B4-BE49-F238E27FC236}">
              <a16:creationId xmlns:a16="http://schemas.microsoft.com/office/drawing/2014/main" id="{ACB5EA40-4962-4DF8-AE5C-9D57593317D9}"/>
            </a:ext>
          </a:extLst>
        </xdr:cNvPr>
        <xdr:cNvSpPr txBox="1">
          <a:spLocks noChangeArrowheads="1"/>
        </xdr:cNvSpPr>
      </xdr:nvSpPr>
      <xdr:spPr bwMode="auto">
        <a:xfrm>
          <a:off x="2581275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9</xdr:col>
      <xdr:colOff>114300</xdr:colOff>
      <xdr:row>61</xdr:row>
      <xdr:rowOff>0</xdr:rowOff>
    </xdr:from>
    <xdr:ext cx="95250" cy="209550"/>
    <xdr:sp macro="" textlink="">
      <xdr:nvSpPr>
        <xdr:cNvPr id="19" name="Text Box 26">
          <a:extLst>
            <a:ext uri="{FF2B5EF4-FFF2-40B4-BE49-F238E27FC236}">
              <a16:creationId xmlns:a16="http://schemas.microsoft.com/office/drawing/2014/main" id="{91F2365B-08B2-4270-8409-31270919500C}"/>
            </a:ext>
          </a:extLst>
        </xdr:cNvPr>
        <xdr:cNvSpPr txBox="1">
          <a:spLocks noChangeArrowheads="1"/>
        </xdr:cNvSpPr>
      </xdr:nvSpPr>
      <xdr:spPr bwMode="auto">
        <a:xfrm>
          <a:off x="2581275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9</xdr:col>
      <xdr:colOff>114300</xdr:colOff>
      <xdr:row>61</xdr:row>
      <xdr:rowOff>0</xdr:rowOff>
    </xdr:from>
    <xdr:ext cx="95250" cy="209550"/>
    <xdr:sp macro="" textlink="">
      <xdr:nvSpPr>
        <xdr:cNvPr id="20" name="Text Box 27">
          <a:extLst>
            <a:ext uri="{FF2B5EF4-FFF2-40B4-BE49-F238E27FC236}">
              <a16:creationId xmlns:a16="http://schemas.microsoft.com/office/drawing/2014/main" id="{4ADB0D19-15E7-49F9-B003-F6AD83C2A7FE}"/>
            </a:ext>
          </a:extLst>
        </xdr:cNvPr>
        <xdr:cNvSpPr txBox="1">
          <a:spLocks noChangeArrowheads="1"/>
        </xdr:cNvSpPr>
      </xdr:nvSpPr>
      <xdr:spPr bwMode="auto">
        <a:xfrm>
          <a:off x="2581275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9</xdr:col>
      <xdr:colOff>114300</xdr:colOff>
      <xdr:row>61</xdr:row>
      <xdr:rowOff>0</xdr:rowOff>
    </xdr:from>
    <xdr:ext cx="95250" cy="209550"/>
    <xdr:sp macro="" textlink="">
      <xdr:nvSpPr>
        <xdr:cNvPr id="21" name="Text Box 28">
          <a:extLst>
            <a:ext uri="{FF2B5EF4-FFF2-40B4-BE49-F238E27FC236}">
              <a16:creationId xmlns:a16="http://schemas.microsoft.com/office/drawing/2014/main" id="{ECF7F23B-5D5D-433F-8543-CFB538DB1214}"/>
            </a:ext>
          </a:extLst>
        </xdr:cNvPr>
        <xdr:cNvSpPr txBox="1">
          <a:spLocks noChangeArrowheads="1"/>
        </xdr:cNvSpPr>
      </xdr:nvSpPr>
      <xdr:spPr bwMode="auto">
        <a:xfrm>
          <a:off x="2581275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9</xdr:col>
      <xdr:colOff>114300</xdr:colOff>
      <xdr:row>61</xdr:row>
      <xdr:rowOff>0</xdr:rowOff>
    </xdr:from>
    <xdr:ext cx="95250" cy="209550"/>
    <xdr:sp macro="" textlink="">
      <xdr:nvSpPr>
        <xdr:cNvPr id="22" name="Text Box 29">
          <a:extLst>
            <a:ext uri="{FF2B5EF4-FFF2-40B4-BE49-F238E27FC236}">
              <a16:creationId xmlns:a16="http://schemas.microsoft.com/office/drawing/2014/main" id="{009E1D98-17EC-4AE6-9312-869DD5F0D9E7}"/>
            </a:ext>
          </a:extLst>
        </xdr:cNvPr>
        <xdr:cNvSpPr txBox="1">
          <a:spLocks noChangeArrowheads="1"/>
        </xdr:cNvSpPr>
      </xdr:nvSpPr>
      <xdr:spPr bwMode="auto">
        <a:xfrm>
          <a:off x="2581275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9</xdr:col>
      <xdr:colOff>114300</xdr:colOff>
      <xdr:row>61</xdr:row>
      <xdr:rowOff>0</xdr:rowOff>
    </xdr:from>
    <xdr:ext cx="95250" cy="209550"/>
    <xdr:sp macro="" textlink="">
      <xdr:nvSpPr>
        <xdr:cNvPr id="23" name="Text Box 30">
          <a:extLst>
            <a:ext uri="{FF2B5EF4-FFF2-40B4-BE49-F238E27FC236}">
              <a16:creationId xmlns:a16="http://schemas.microsoft.com/office/drawing/2014/main" id="{D09AF8C1-822F-4AED-86BB-65C851EFAE7B}"/>
            </a:ext>
          </a:extLst>
        </xdr:cNvPr>
        <xdr:cNvSpPr txBox="1">
          <a:spLocks noChangeArrowheads="1"/>
        </xdr:cNvSpPr>
      </xdr:nvSpPr>
      <xdr:spPr bwMode="auto">
        <a:xfrm>
          <a:off x="2581275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6</xdr:col>
      <xdr:colOff>114300</xdr:colOff>
      <xdr:row>61</xdr:row>
      <xdr:rowOff>0</xdr:rowOff>
    </xdr:from>
    <xdr:ext cx="95250" cy="209550"/>
    <xdr:sp macro="" textlink="">
      <xdr:nvSpPr>
        <xdr:cNvPr id="24" name="Text Box 14">
          <a:extLst>
            <a:ext uri="{FF2B5EF4-FFF2-40B4-BE49-F238E27FC236}">
              <a16:creationId xmlns:a16="http://schemas.microsoft.com/office/drawing/2014/main" id="{9F2F7498-FBBB-40C7-ABB5-2D864044FE05}"/>
            </a:ext>
          </a:extLst>
        </xdr:cNvPr>
        <xdr:cNvSpPr txBox="1">
          <a:spLocks noChangeArrowheads="1"/>
        </xdr:cNvSpPr>
      </xdr:nvSpPr>
      <xdr:spPr bwMode="auto">
        <a:xfrm>
          <a:off x="1695450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6</xdr:col>
      <xdr:colOff>114300</xdr:colOff>
      <xdr:row>61</xdr:row>
      <xdr:rowOff>0</xdr:rowOff>
    </xdr:from>
    <xdr:ext cx="95250" cy="209550"/>
    <xdr:sp macro="" textlink="">
      <xdr:nvSpPr>
        <xdr:cNvPr id="25" name="Text Box 15">
          <a:extLst>
            <a:ext uri="{FF2B5EF4-FFF2-40B4-BE49-F238E27FC236}">
              <a16:creationId xmlns:a16="http://schemas.microsoft.com/office/drawing/2014/main" id="{F8688E23-0929-4DC8-BC36-E9CB2BB2DD00}"/>
            </a:ext>
          </a:extLst>
        </xdr:cNvPr>
        <xdr:cNvSpPr txBox="1">
          <a:spLocks noChangeArrowheads="1"/>
        </xdr:cNvSpPr>
      </xdr:nvSpPr>
      <xdr:spPr bwMode="auto">
        <a:xfrm>
          <a:off x="1695450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6</xdr:col>
      <xdr:colOff>114300</xdr:colOff>
      <xdr:row>61</xdr:row>
      <xdr:rowOff>0</xdr:rowOff>
    </xdr:from>
    <xdr:ext cx="95250" cy="209550"/>
    <xdr:sp macro="" textlink="">
      <xdr:nvSpPr>
        <xdr:cNvPr id="26" name="Text Box 16">
          <a:extLst>
            <a:ext uri="{FF2B5EF4-FFF2-40B4-BE49-F238E27FC236}">
              <a16:creationId xmlns:a16="http://schemas.microsoft.com/office/drawing/2014/main" id="{A06CCD8E-D6D9-46C1-ACAE-A33E8162766E}"/>
            </a:ext>
          </a:extLst>
        </xdr:cNvPr>
        <xdr:cNvSpPr txBox="1">
          <a:spLocks noChangeArrowheads="1"/>
        </xdr:cNvSpPr>
      </xdr:nvSpPr>
      <xdr:spPr bwMode="auto">
        <a:xfrm>
          <a:off x="1695450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6</xdr:col>
      <xdr:colOff>114300</xdr:colOff>
      <xdr:row>61</xdr:row>
      <xdr:rowOff>0</xdr:rowOff>
    </xdr:from>
    <xdr:ext cx="95250" cy="209550"/>
    <xdr:sp macro="" textlink="">
      <xdr:nvSpPr>
        <xdr:cNvPr id="27" name="Text Box 17">
          <a:extLst>
            <a:ext uri="{FF2B5EF4-FFF2-40B4-BE49-F238E27FC236}">
              <a16:creationId xmlns:a16="http://schemas.microsoft.com/office/drawing/2014/main" id="{7757DADD-C813-4707-A99D-F4415005954D}"/>
            </a:ext>
          </a:extLst>
        </xdr:cNvPr>
        <xdr:cNvSpPr txBox="1">
          <a:spLocks noChangeArrowheads="1"/>
        </xdr:cNvSpPr>
      </xdr:nvSpPr>
      <xdr:spPr bwMode="auto">
        <a:xfrm>
          <a:off x="1695450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6</xdr:col>
      <xdr:colOff>114300</xdr:colOff>
      <xdr:row>61</xdr:row>
      <xdr:rowOff>0</xdr:rowOff>
    </xdr:from>
    <xdr:ext cx="95250" cy="209550"/>
    <xdr:sp macro="" textlink="">
      <xdr:nvSpPr>
        <xdr:cNvPr id="28" name="Text Box 18">
          <a:extLst>
            <a:ext uri="{FF2B5EF4-FFF2-40B4-BE49-F238E27FC236}">
              <a16:creationId xmlns:a16="http://schemas.microsoft.com/office/drawing/2014/main" id="{3EDFA278-DC89-4260-AAB1-6134BEFFBA96}"/>
            </a:ext>
          </a:extLst>
        </xdr:cNvPr>
        <xdr:cNvSpPr txBox="1">
          <a:spLocks noChangeArrowheads="1"/>
        </xdr:cNvSpPr>
      </xdr:nvSpPr>
      <xdr:spPr bwMode="auto">
        <a:xfrm>
          <a:off x="1695450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6</xdr:col>
      <xdr:colOff>114300</xdr:colOff>
      <xdr:row>61</xdr:row>
      <xdr:rowOff>0</xdr:rowOff>
    </xdr:from>
    <xdr:ext cx="95250" cy="209550"/>
    <xdr:sp macro="" textlink="">
      <xdr:nvSpPr>
        <xdr:cNvPr id="29" name="Text Box 19">
          <a:extLst>
            <a:ext uri="{FF2B5EF4-FFF2-40B4-BE49-F238E27FC236}">
              <a16:creationId xmlns:a16="http://schemas.microsoft.com/office/drawing/2014/main" id="{EE04513D-147B-4F36-BACE-02C16B22F69D}"/>
            </a:ext>
          </a:extLst>
        </xdr:cNvPr>
        <xdr:cNvSpPr txBox="1">
          <a:spLocks noChangeArrowheads="1"/>
        </xdr:cNvSpPr>
      </xdr:nvSpPr>
      <xdr:spPr bwMode="auto">
        <a:xfrm>
          <a:off x="1695450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6</xdr:col>
      <xdr:colOff>114300</xdr:colOff>
      <xdr:row>61</xdr:row>
      <xdr:rowOff>0</xdr:rowOff>
    </xdr:from>
    <xdr:ext cx="95250" cy="209550"/>
    <xdr:sp macro="" textlink="">
      <xdr:nvSpPr>
        <xdr:cNvPr id="30" name="Text Box 20">
          <a:extLst>
            <a:ext uri="{FF2B5EF4-FFF2-40B4-BE49-F238E27FC236}">
              <a16:creationId xmlns:a16="http://schemas.microsoft.com/office/drawing/2014/main" id="{7D89270D-AD04-4B08-8F46-492D9E03FE30}"/>
            </a:ext>
          </a:extLst>
        </xdr:cNvPr>
        <xdr:cNvSpPr txBox="1">
          <a:spLocks noChangeArrowheads="1"/>
        </xdr:cNvSpPr>
      </xdr:nvSpPr>
      <xdr:spPr bwMode="auto">
        <a:xfrm>
          <a:off x="1695450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6</xdr:col>
      <xdr:colOff>114300</xdr:colOff>
      <xdr:row>61</xdr:row>
      <xdr:rowOff>0</xdr:rowOff>
    </xdr:from>
    <xdr:ext cx="95250" cy="209550"/>
    <xdr:sp macro="" textlink="">
      <xdr:nvSpPr>
        <xdr:cNvPr id="31" name="Text Box 23">
          <a:extLst>
            <a:ext uri="{FF2B5EF4-FFF2-40B4-BE49-F238E27FC236}">
              <a16:creationId xmlns:a16="http://schemas.microsoft.com/office/drawing/2014/main" id="{715E07BD-826C-4DA0-8F65-AD962787F789}"/>
            </a:ext>
          </a:extLst>
        </xdr:cNvPr>
        <xdr:cNvSpPr txBox="1">
          <a:spLocks noChangeArrowheads="1"/>
        </xdr:cNvSpPr>
      </xdr:nvSpPr>
      <xdr:spPr bwMode="auto">
        <a:xfrm>
          <a:off x="1695450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6</xdr:col>
      <xdr:colOff>114300</xdr:colOff>
      <xdr:row>61</xdr:row>
      <xdr:rowOff>0</xdr:rowOff>
    </xdr:from>
    <xdr:ext cx="95250" cy="209550"/>
    <xdr:sp macro="" textlink="">
      <xdr:nvSpPr>
        <xdr:cNvPr id="32" name="Text Box 24">
          <a:extLst>
            <a:ext uri="{FF2B5EF4-FFF2-40B4-BE49-F238E27FC236}">
              <a16:creationId xmlns:a16="http://schemas.microsoft.com/office/drawing/2014/main" id="{7CF1A0D4-60FB-4B41-A603-2DDB354F0BD4}"/>
            </a:ext>
          </a:extLst>
        </xdr:cNvPr>
        <xdr:cNvSpPr txBox="1">
          <a:spLocks noChangeArrowheads="1"/>
        </xdr:cNvSpPr>
      </xdr:nvSpPr>
      <xdr:spPr bwMode="auto">
        <a:xfrm>
          <a:off x="1695450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6</xdr:col>
      <xdr:colOff>114300</xdr:colOff>
      <xdr:row>61</xdr:row>
      <xdr:rowOff>0</xdr:rowOff>
    </xdr:from>
    <xdr:ext cx="95250" cy="209550"/>
    <xdr:sp macro="" textlink="">
      <xdr:nvSpPr>
        <xdr:cNvPr id="33" name="Text Box 25">
          <a:extLst>
            <a:ext uri="{FF2B5EF4-FFF2-40B4-BE49-F238E27FC236}">
              <a16:creationId xmlns:a16="http://schemas.microsoft.com/office/drawing/2014/main" id="{8A35C774-F150-4C9F-BA2C-E152586E8BDF}"/>
            </a:ext>
          </a:extLst>
        </xdr:cNvPr>
        <xdr:cNvSpPr txBox="1">
          <a:spLocks noChangeArrowheads="1"/>
        </xdr:cNvSpPr>
      </xdr:nvSpPr>
      <xdr:spPr bwMode="auto">
        <a:xfrm>
          <a:off x="1695450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6</xdr:col>
      <xdr:colOff>114300</xdr:colOff>
      <xdr:row>61</xdr:row>
      <xdr:rowOff>0</xdr:rowOff>
    </xdr:from>
    <xdr:ext cx="95250" cy="209550"/>
    <xdr:sp macro="" textlink="">
      <xdr:nvSpPr>
        <xdr:cNvPr id="34" name="Text Box 26">
          <a:extLst>
            <a:ext uri="{FF2B5EF4-FFF2-40B4-BE49-F238E27FC236}">
              <a16:creationId xmlns:a16="http://schemas.microsoft.com/office/drawing/2014/main" id="{F8565913-2E32-41C3-884B-7CCE6EADF635}"/>
            </a:ext>
          </a:extLst>
        </xdr:cNvPr>
        <xdr:cNvSpPr txBox="1">
          <a:spLocks noChangeArrowheads="1"/>
        </xdr:cNvSpPr>
      </xdr:nvSpPr>
      <xdr:spPr bwMode="auto">
        <a:xfrm>
          <a:off x="1695450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6</xdr:col>
      <xdr:colOff>114300</xdr:colOff>
      <xdr:row>61</xdr:row>
      <xdr:rowOff>0</xdr:rowOff>
    </xdr:from>
    <xdr:ext cx="95250" cy="209550"/>
    <xdr:sp macro="" textlink="">
      <xdr:nvSpPr>
        <xdr:cNvPr id="35" name="Text Box 27">
          <a:extLst>
            <a:ext uri="{FF2B5EF4-FFF2-40B4-BE49-F238E27FC236}">
              <a16:creationId xmlns:a16="http://schemas.microsoft.com/office/drawing/2014/main" id="{F79F183A-754D-4235-A736-54F73924C29E}"/>
            </a:ext>
          </a:extLst>
        </xdr:cNvPr>
        <xdr:cNvSpPr txBox="1">
          <a:spLocks noChangeArrowheads="1"/>
        </xdr:cNvSpPr>
      </xdr:nvSpPr>
      <xdr:spPr bwMode="auto">
        <a:xfrm>
          <a:off x="1695450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6</xdr:col>
      <xdr:colOff>114300</xdr:colOff>
      <xdr:row>61</xdr:row>
      <xdr:rowOff>0</xdr:rowOff>
    </xdr:from>
    <xdr:ext cx="95250" cy="209550"/>
    <xdr:sp macro="" textlink="">
      <xdr:nvSpPr>
        <xdr:cNvPr id="36" name="Text Box 28">
          <a:extLst>
            <a:ext uri="{FF2B5EF4-FFF2-40B4-BE49-F238E27FC236}">
              <a16:creationId xmlns:a16="http://schemas.microsoft.com/office/drawing/2014/main" id="{DE1D4F75-CBB3-452A-9F98-BFC105FC5881}"/>
            </a:ext>
          </a:extLst>
        </xdr:cNvPr>
        <xdr:cNvSpPr txBox="1">
          <a:spLocks noChangeArrowheads="1"/>
        </xdr:cNvSpPr>
      </xdr:nvSpPr>
      <xdr:spPr bwMode="auto">
        <a:xfrm>
          <a:off x="1695450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6</xdr:col>
      <xdr:colOff>114300</xdr:colOff>
      <xdr:row>61</xdr:row>
      <xdr:rowOff>0</xdr:rowOff>
    </xdr:from>
    <xdr:ext cx="95250" cy="209550"/>
    <xdr:sp macro="" textlink="">
      <xdr:nvSpPr>
        <xdr:cNvPr id="37" name="Text Box 29">
          <a:extLst>
            <a:ext uri="{FF2B5EF4-FFF2-40B4-BE49-F238E27FC236}">
              <a16:creationId xmlns:a16="http://schemas.microsoft.com/office/drawing/2014/main" id="{68E48EEE-FB66-4EC6-AA22-D69E8DFB0E6F}"/>
            </a:ext>
          </a:extLst>
        </xdr:cNvPr>
        <xdr:cNvSpPr txBox="1">
          <a:spLocks noChangeArrowheads="1"/>
        </xdr:cNvSpPr>
      </xdr:nvSpPr>
      <xdr:spPr bwMode="auto">
        <a:xfrm>
          <a:off x="1695450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  <xdr:oneCellAnchor>
    <xdr:from>
      <xdr:col>6</xdr:col>
      <xdr:colOff>114300</xdr:colOff>
      <xdr:row>61</xdr:row>
      <xdr:rowOff>0</xdr:rowOff>
    </xdr:from>
    <xdr:ext cx="95250" cy="209550"/>
    <xdr:sp macro="" textlink="">
      <xdr:nvSpPr>
        <xdr:cNvPr id="38" name="Text Box 30">
          <a:extLst>
            <a:ext uri="{FF2B5EF4-FFF2-40B4-BE49-F238E27FC236}">
              <a16:creationId xmlns:a16="http://schemas.microsoft.com/office/drawing/2014/main" id="{1F154BD9-E1E3-4578-97F4-13AB78FDF842}"/>
            </a:ext>
          </a:extLst>
        </xdr:cNvPr>
        <xdr:cNvSpPr txBox="1">
          <a:spLocks noChangeArrowheads="1"/>
        </xdr:cNvSpPr>
      </xdr:nvSpPr>
      <xdr:spPr bwMode="auto">
        <a:xfrm>
          <a:off x="1695450" y="13677900"/>
          <a:ext cx="95250" cy="2095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89646</xdr:colOff>
      <xdr:row>2</xdr:row>
      <xdr:rowOff>67236</xdr:rowOff>
    </xdr:from>
    <xdr:to>
      <xdr:col>13</xdr:col>
      <xdr:colOff>918882</xdr:colOff>
      <xdr:row>21</xdr:row>
      <xdr:rowOff>277645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E1AE26AB-32C3-662B-DC85-E4D5E23D3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93" b="9710"/>
        <a:stretch/>
      </xdr:blipFill>
      <xdr:spPr>
        <a:xfrm>
          <a:off x="986117" y="806824"/>
          <a:ext cx="10197353" cy="60822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219075</xdr:colOff>
      <xdr:row>4</xdr:row>
      <xdr:rowOff>209550</xdr:rowOff>
    </xdr:from>
    <xdr:to>
      <xdr:col>22</xdr:col>
      <xdr:colOff>723900</xdr:colOff>
      <xdr:row>6</xdr:row>
      <xdr:rowOff>219075</xdr:rowOff>
    </xdr:to>
    <xdr:sp macro="" textlink="">
      <xdr:nvSpPr>
        <xdr:cNvPr id="2" name="Freeform 1">
          <a:extLst>
            <a:ext uri="{FF2B5EF4-FFF2-40B4-BE49-F238E27FC236}">
              <a16:creationId xmlns:a16="http://schemas.microsoft.com/office/drawing/2014/main" id="{DE636D8C-C105-4DEA-91DB-6C9A8EB4C20A}"/>
            </a:ext>
          </a:extLst>
        </xdr:cNvPr>
        <xdr:cNvSpPr>
          <a:spLocks/>
        </xdr:cNvSpPr>
      </xdr:nvSpPr>
      <xdr:spPr bwMode="auto">
        <a:xfrm>
          <a:off x="5000625" y="1162050"/>
          <a:ext cx="0" cy="485775"/>
        </a:xfrm>
        <a:custGeom>
          <a:avLst/>
          <a:gdLst>
            <a:gd name="T0" fmla="*/ 0 w 599"/>
            <a:gd name="T1" fmla="*/ 0 h 49"/>
            <a:gd name="T2" fmla="*/ 0 w 599"/>
            <a:gd name="T3" fmla="*/ 2147483647 h 49"/>
            <a:gd name="T4" fmla="*/ 0 w 599"/>
            <a:gd name="T5" fmla="*/ 2147483647 h 49"/>
            <a:gd name="T6" fmla="*/ 0 w 599"/>
            <a:gd name="T7" fmla="*/ 2147483647 h 49"/>
            <a:gd name="T8" fmla="*/ 0 w 599"/>
            <a:gd name="T9" fmla="*/ 2147483647 h 49"/>
            <a:gd name="T10" fmla="*/ 0 w 599"/>
            <a:gd name="T11" fmla="*/ 2147483647 h 49"/>
            <a:gd name="T12" fmla="*/ 0 w 599"/>
            <a:gd name="T13" fmla="*/ 2147483647 h 49"/>
            <a:gd name="T14" fmla="*/ 0 w 599"/>
            <a:gd name="T15" fmla="*/ 2147483647 h 49"/>
            <a:gd name="T16" fmla="*/ 0 w 599"/>
            <a:gd name="T17" fmla="*/ 2147483647 h 49"/>
            <a:gd name="T18" fmla="*/ 0 w 599"/>
            <a:gd name="T19" fmla="*/ 2147483647 h 49"/>
            <a:gd name="T20" fmla="*/ 0 w 599"/>
            <a:gd name="T21" fmla="*/ 2147483647 h 49"/>
            <a:gd name="T22" fmla="*/ 0 w 599"/>
            <a:gd name="T23" fmla="*/ 2147483647 h 49"/>
            <a:gd name="T24" fmla="*/ 0 w 599"/>
            <a:gd name="T25" fmla="*/ 2147483647 h 49"/>
            <a:gd name="T26" fmla="*/ 0 w 599"/>
            <a:gd name="T27" fmla="*/ 2147483647 h 49"/>
            <a:gd name="T28" fmla="*/ 0 w 599"/>
            <a:gd name="T29" fmla="*/ 2147483647 h 49"/>
            <a:gd name="T30" fmla="*/ 0 w 599"/>
            <a:gd name="T31" fmla="*/ 2147483647 h 49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w 599"/>
            <a:gd name="T49" fmla="*/ 0 h 49"/>
            <a:gd name="T50" fmla="*/ 0 w 599"/>
            <a:gd name="T51" fmla="*/ 49 h 49"/>
          </a:gdLst>
          <a:ahLst/>
          <a:cxnLst>
            <a:cxn ang="T32">
              <a:pos x="T0" y="T1"/>
            </a:cxn>
            <a:cxn ang="T33">
              <a:pos x="T2" y="T3"/>
            </a:cxn>
            <a:cxn ang="T34">
              <a:pos x="T4" y="T5"/>
            </a:cxn>
            <a:cxn ang="T35">
              <a:pos x="T6" y="T7"/>
            </a:cxn>
            <a:cxn ang="T36">
              <a:pos x="T8" y="T9"/>
            </a:cxn>
            <a:cxn ang="T37">
              <a:pos x="T10" y="T11"/>
            </a:cxn>
            <a:cxn ang="T38">
              <a:pos x="T12" y="T13"/>
            </a:cxn>
            <a:cxn ang="T39">
              <a:pos x="T14" y="T15"/>
            </a:cxn>
            <a:cxn ang="T40">
              <a:pos x="T16" y="T17"/>
            </a:cxn>
            <a:cxn ang="T41">
              <a:pos x="T18" y="T19"/>
            </a:cxn>
            <a:cxn ang="T42">
              <a:pos x="T20" y="T21"/>
            </a:cxn>
            <a:cxn ang="T43">
              <a:pos x="T22" y="T23"/>
            </a:cxn>
            <a:cxn ang="T44">
              <a:pos x="T24" y="T25"/>
            </a:cxn>
            <a:cxn ang="T45">
              <a:pos x="T26" y="T27"/>
            </a:cxn>
            <a:cxn ang="T46">
              <a:pos x="T28" y="T29"/>
            </a:cxn>
            <a:cxn ang="T47">
              <a:pos x="T30" y="T31"/>
            </a:cxn>
          </a:cxnLst>
          <a:rect l="T48" t="T49" r="T50" b="T51"/>
          <a:pathLst>
            <a:path w="599" h="49">
              <a:moveTo>
                <a:pt x="0" y="0"/>
              </a:moveTo>
              <a:lnTo>
                <a:pt x="132" y="1"/>
              </a:lnTo>
              <a:lnTo>
                <a:pt x="143" y="49"/>
              </a:lnTo>
              <a:lnTo>
                <a:pt x="160" y="49"/>
              </a:lnTo>
              <a:lnTo>
                <a:pt x="143" y="49"/>
              </a:lnTo>
              <a:lnTo>
                <a:pt x="132" y="1"/>
              </a:lnTo>
              <a:lnTo>
                <a:pt x="149" y="1"/>
              </a:lnTo>
              <a:lnTo>
                <a:pt x="160" y="49"/>
              </a:lnTo>
              <a:lnTo>
                <a:pt x="432" y="49"/>
              </a:lnTo>
              <a:lnTo>
                <a:pt x="445" y="1"/>
              </a:lnTo>
              <a:lnTo>
                <a:pt x="461" y="1"/>
              </a:lnTo>
              <a:lnTo>
                <a:pt x="448" y="49"/>
              </a:lnTo>
              <a:lnTo>
                <a:pt x="432" y="49"/>
              </a:lnTo>
              <a:lnTo>
                <a:pt x="448" y="49"/>
              </a:lnTo>
              <a:lnTo>
                <a:pt x="461" y="1"/>
              </a:lnTo>
              <a:lnTo>
                <a:pt x="599" y="2"/>
              </a:lnTo>
            </a:path>
          </a:pathLst>
        </a:cu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400050</xdr:colOff>
      <xdr:row>5</xdr:row>
      <xdr:rowOff>95250</xdr:rowOff>
    </xdr:from>
    <xdr:to>
      <xdr:col>21</xdr:col>
      <xdr:colOff>76200</xdr:colOff>
      <xdr:row>5</xdr:row>
      <xdr:rowOff>95250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F66D2632-EBA7-42D8-95DE-908E24BA49A9}"/>
            </a:ext>
          </a:extLst>
        </xdr:cNvPr>
        <xdr:cNvSpPr>
          <a:spLocks noChangeShapeType="1"/>
        </xdr:cNvSpPr>
      </xdr:nvSpPr>
      <xdr:spPr bwMode="auto">
        <a:xfrm>
          <a:off x="5000625" y="1285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lgDash"/>
          <a:round/>
          <a:headEnd/>
          <a:tailEnd/>
        </a:ln>
      </xdr:spPr>
    </xdr:sp>
    <xdr:clientData/>
  </xdr:twoCellAnchor>
  <xdr:twoCellAnchor>
    <xdr:from>
      <xdr:col>17</xdr:col>
      <xdr:colOff>0</xdr:colOff>
      <xdr:row>6</xdr:row>
      <xdr:rowOff>219075</xdr:rowOff>
    </xdr:from>
    <xdr:to>
      <xdr:col>17</xdr:col>
      <xdr:colOff>333375</xdr:colOff>
      <xdr:row>7</xdr:row>
      <xdr:rowOff>219075</xdr:rowOff>
    </xdr:to>
    <xdr:sp macro="" textlink="">
      <xdr:nvSpPr>
        <xdr:cNvPr id="4" name="Freeform 3">
          <a:extLst>
            <a:ext uri="{FF2B5EF4-FFF2-40B4-BE49-F238E27FC236}">
              <a16:creationId xmlns:a16="http://schemas.microsoft.com/office/drawing/2014/main" id="{D2DE4FEA-78CE-4674-AE87-E600A797FA48}"/>
            </a:ext>
          </a:extLst>
        </xdr:cNvPr>
        <xdr:cNvSpPr>
          <a:spLocks/>
        </xdr:cNvSpPr>
      </xdr:nvSpPr>
      <xdr:spPr bwMode="auto">
        <a:xfrm>
          <a:off x="5000625" y="1647825"/>
          <a:ext cx="0" cy="238125"/>
        </a:xfrm>
        <a:custGeom>
          <a:avLst/>
          <a:gdLst>
            <a:gd name="T0" fmla="*/ 0 w 35"/>
            <a:gd name="T1" fmla="*/ 0 h 24"/>
            <a:gd name="T2" fmla="*/ 0 w 35"/>
            <a:gd name="T3" fmla="*/ 2147483647 h 24"/>
            <a:gd name="T4" fmla="*/ 0 w 35"/>
            <a:gd name="T5" fmla="*/ 2147483647 h 24"/>
            <a:gd name="T6" fmla="*/ 0 60000 65536"/>
            <a:gd name="T7" fmla="*/ 0 60000 65536"/>
            <a:gd name="T8" fmla="*/ 0 60000 65536"/>
            <a:gd name="T9" fmla="*/ 0 w 35"/>
            <a:gd name="T10" fmla="*/ 0 h 24"/>
            <a:gd name="T11" fmla="*/ 0 w 35"/>
            <a:gd name="T12" fmla="*/ 24 h 24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35" h="24">
              <a:moveTo>
                <a:pt x="0" y="0"/>
              </a:moveTo>
              <a:lnTo>
                <a:pt x="0" y="24"/>
              </a:lnTo>
              <a:lnTo>
                <a:pt x="35" y="24"/>
              </a:lnTo>
            </a:path>
          </a:pathLst>
        </a:custGeom>
        <a:noFill/>
        <a:ln w="3175">
          <a:solidFill>
            <a:srgbClr val="000000"/>
          </a:solidFill>
          <a:prstDash val="dash"/>
          <a:round/>
          <a:headEnd/>
          <a:tailEnd/>
        </a:ln>
      </xdr:spPr>
    </xdr:sp>
    <xdr:clientData/>
  </xdr:twoCellAnchor>
  <xdr:twoCellAnchor>
    <xdr:from>
      <xdr:col>17</xdr:col>
      <xdr:colOff>0</xdr:colOff>
      <xdr:row>6</xdr:row>
      <xdr:rowOff>219075</xdr:rowOff>
    </xdr:from>
    <xdr:to>
      <xdr:col>17</xdr:col>
      <xdr:colOff>333375</xdr:colOff>
      <xdr:row>7</xdr:row>
      <xdr:rowOff>219075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E1702F35-BB46-470B-8012-45065600480F}"/>
            </a:ext>
          </a:extLst>
        </xdr:cNvPr>
        <xdr:cNvSpPr>
          <a:spLocks noChangeShapeType="1"/>
        </xdr:cNvSpPr>
      </xdr:nvSpPr>
      <xdr:spPr bwMode="auto">
        <a:xfrm>
          <a:off x="5000625" y="1647825"/>
          <a:ext cx="0" cy="238125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B113523E-56D5-4F50-812C-4F6779AF4347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7" name="Line 6">
            <a:extLst>
              <a:ext uri="{FF2B5EF4-FFF2-40B4-BE49-F238E27FC236}">
                <a16:creationId xmlns:a16="http://schemas.microsoft.com/office/drawing/2014/main" id="{E6893F24-12E1-47DD-9EE5-08C8C6288AA5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" name="Line 7">
            <a:extLst>
              <a:ext uri="{FF2B5EF4-FFF2-40B4-BE49-F238E27FC236}">
                <a16:creationId xmlns:a16="http://schemas.microsoft.com/office/drawing/2014/main" id="{3C9BEEBE-C1DF-4805-B81F-7FC5CAD57ABC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" name="Line 8">
            <a:extLst>
              <a:ext uri="{FF2B5EF4-FFF2-40B4-BE49-F238E27FC236}">
                <a16:creationId xmlns:a16="http://schemas.microsoft.com/office/drawing/2014/main" id="{FDA31AEB-BD3E-4D16-8CB6-48C87E4CB5AE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4</xdr:row>
      <xdr:rowOff>190500</xdr:rowOff>
    </xdr:from>
    <xdr:to>
      <xdr:col>15</xdr:col>
      <xdr:colOff>0</xdr:colOff>
      <xdr:row>5</xdr:row>
      <xdr:rowOff>95250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CFE24B77-CD4F-494A-92A4-16A7983EAE3E}"/>
            </a:ext>
          </a:extLst>
        </xdr:cNvPr>
        <xdr:cNvGrpSpPr>
          <a:grpSpLocks/>
        </xdr:cNvGrpSpPr>
      </xdr:nvGrpSpPr>
      <xdr:grpSpPr bwMode="auto">
        <a:xfrm rot="-5400000">
          <a:off x="4929187" y="1214438"/>
          <a:ext cx="142875" cy="0"/>
          <a:chOff x="269" y="1224"/>
          <a:chExt cx="216" cy="24"/>
        </a:xfrm>
      </xdr:grpSpPr>
      <xdr:sp macro="" textlink="">
        <xdr:nvSpPr>
          <xdr:cNvPr id="11" name="Line 10">
            <a:extLst>
              <a:ext uri="{FF2B5EF4-FFF2-40B4-BE49-F238E27FC236}">
                <a16:creationId xmlns:a16="http://schemas.microsoft.com/office/drawing/2014/main" id="{76955480-EEE3-4CA9-ABED-2F54849F59F7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" name="Line 11">
            <a:extLst>
              <a:ext uri="{FF2B5EF4-FFF2-40B4-BE49-F238E27FC236}">
                <a16:creationId xmlns:a16="http://schemas.microsoft.com/office/drawing/2014/main" id="{0876DE71-43F3-4CFE-82FB-A344672FB182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" name="Line 12">
            <a:extLst>
              <a:ext uri="{FF2B5EF4-FFF2-40B4-BE49-F238E27FC236}">
                <a16:creationId xmlns:a16="http://schemas.microsoft.com/office/drawing/2014/main" id="{BF480DE4-A1E2-4B04-907C-014D83CD951E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7</xdr:row>
      <xdr:rowOff>47625</xdr:rowOff>
    </xdr:from>
    <xdr:to>
      <xdr:col>15</xdr:col>
      <xdr:colOff>0</xdr:colOff>
      <xdr:row>8</xdr:row>
      <xdr:rowOff>57150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4D7A713B-8710-4A73-BC8B-DB80036C097F}"/>
            </a:ext>
          </a:extLst>
        </xdr:cNvPr>
        <xdr:cNvGrpSpPr>
          <a:grpSpLocks/>
        </xdr:cNvGrpSpPr>
      </xdr:nvGrpSpPr>
      <xdr:grpSpPr bwMode="auto">
        <a:xfrm flipV="1">
          <a:off x="5000625" y="1714500"/>
          <a:ext cx="0" cy="247650"/>
          <a:chOff x="269" y="1224"/>
          <a:chExt cx="216" cy="24"/>
        </a:xfrm>
      </xdr:grpSpPr>
      <xdr:sp macro="" textlink="">
        <xdr:nvSpPr>
          <xdr:cNvPr id="15" name="Line 14">
            <a:extLst>
              <a:ext uri="{FF2B5EF4-FFF2-40B4-BE49-F238E27FC236}">
                <a16:creationId xmlns:a16="http://schemas.microsoft.com/office/drawing/2014/main" id="{F901605F-4458-4F15-9D5A-34DEB59EA991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" name="Line 15">
            <a:extLst>
              <a:ext uri="{FF2B5EF4-FFF2-40B4-BE49-F238E27FC236}">
                <a16:creationId xmlns:a16="http://schemas.microsoft.com/office/drawing/2014/main" id="{1E4A3C88-5409-41B8-80AC-659948B963B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" name="Line 16">
            <a:extLst>
              <a:ext uri="{FF2B5EF4-FFF2-40B4-BE49-F238E27FC236}">
                <a16:creationId xmlns:a16="http://schemas.microsoft.com/office/drawing/2014/main" id="{8D1D2CB1-D0AC-413F-9F36-0A299361DBC7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5</xdr:row>
      <xdr:rowOff>95250</xdr:rowOff>
    </xdr:from>
    <xdr:to>
      <xdr:col>15</xdr:col>
      <xdr:colOff>0</xdr:colOff>
      <xdr:row>6</xdr:row>
      <xdr:rowOff>219075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975AEC6D-B682-411B-95CB-16F245B719D3}"/>
            </a:ext>
          </a:extLst>
        </xdr:cNvPr>
        <xdr:cNvGrpSpPr>
          <a:grpSpLocks/>
        </xdr:cNvGrpSpPr>
      </xdr:nvGrpSpPr>
      <xdr:grpSpPr bwMode="auto">
        <a:xfrm rot="-5400000">
          <a:off x="4819650" y="1466850"/>
          <a:ext cx="361950" cy="0"/>
          <a:chOff x="269" y="1224"/>
          <a:chExt cx="216" cy="24"/>
        </a:xfrm>
      </xdr:grpSpPr>
      <xdr:sp macro="" textlink="">
        <xdr:nvSpPr>
          <xdr:cNvPr id="19" name="Line 18">
            <a:extLst>
              <a:ext uri="{FF2B5EF4-FFF2-40B4-BE49-F238E27FC236}">
                <a16:creationId xmlns:a16="http://schemas.microsoft.com/office/drawing/2014/main" id="{3DEFF51D-A0D5-4A47-BE43-711C152BFC6C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0" name="Line 19">
            <a:extLst>
              <a:ext uri="{FF2B5EF4-FFF2-40B4-BE49-F238E27FC236}">
                <a16:creationId xmlns:a16="http://schemas.microsoft.com/office/drawing/2014/main" id="{2222BE48-ADD6-441E-8EC4-AEBE9D3369B2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" name="Line 20">
            <a:extLst>
              <a:ext uri="{FF2B5EF4-FFF2-40B4-BE49-F238E27FC236}">
                <a16:creationId xmlns:a16="http://schemas.microsoft.com/office/drawing/2014/main" id="{248F7A2A-E6FB-4981-9A88-3380EE3122DF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4</xdr:row>
      <xdr:rowOff>190500</xdr:rowOff>
    </xdr:from>
    <xdr:to>
      <xdr:col>15</xdr:col>
      <xdr:colOff>0</xdr:colOff>
      <xdr:row>6</xdr:row>
      <xdr:rowOff>209550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7285059E-6579-4B69-8A99-E865A101FC2E}"/>
            </a:ext>
          </a:extLst>
        </xdr:cNvPr>
        <xdr:cNvGrpSpPr>
          <a:grpSpLocks/>
        </xdr:cNvGrpSpPr>
      </xdr:nvGrpSpPr>
      <xdr:grpSpPr bwMode="auto">
        <a:xfrm rot="-5400000">
          <a:off x="4752975" y="1390650"/>
          <a:ext cx="495300" cy="0"/>
          <a:chOff x="269" y="1224"/>
          <a:chExt cx="216" cy="24"/>
        </a:xfrm>
      </xdr:grpSpPr>
      <xdr:sp macro="" textlink="">
        <xdr:nvSpPr>
          <xdr:cNvPr id="23" name="Line 22">
            <a:extLst>
              <a:ext uri="{FF2B5EF4-FFF2-40B4-BE49-F238E27FC236}">
                <a16:creationId xmlns:a16="http://schemas.microsoft.com/office/drawing/2014/main" id="{EE4E9384-C825-4B18-8F19-6FC7A698FF7C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" name="Line 23">
            <a:extLst>
              <a:ext uri="{FF2B5EF4-FFF2-40B4-BE49-F238E27FC236}">
                <a16:creationId xmlns:a16="http://schemas.microsoft.com/office/drawing/2014/main" id="{555B2406-EEDC-441F-AE2D-F408124B1A6D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5" name="Line 24">
            <a:extLst>
              <a:ext uri="{FF2B5EF4-FFF2-40B4-BE49-F238E27FC236}">
                <a16:creationId xmlns:a16="http://schemas.microsoft.com/office/drawing/2014/main" id="{ECD0FC24-D073-412C-BEFF-756D05EB343C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A4DE722F-C9CA-4F3D-B4C1-1DAA8F78BF6C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27" name="Line 26">
            <a:extLst>
              <a:ext uri="{FF2B5EF4-FFF2-40B4-BE49-F238E27FC236}">
                <a16:creationId xmlns:a16="http://schemas.microsoft.com/office/drawing/2014/main" id="{5792F5C6-40F6-45C8-955B-E4D9B5885193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" name="Line 27">
            <a:extLst>
              <a:ext uri="{FF2B5EF4-FFF2-40B4-BE49-F238E27FC236}">
                <a16:creationId xmlns:a16="http://schemas.microsoft.com/office/drawing/2014/main" id="{308F124A-F7EC-44AD-A1F1-BC6FC7D4E863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9" name="Line 28">
            <a:extLst>
              <a:ext uri="{FF2B5EF4-FFF2-40B4-BE49-F238E27FC236}">
                <a16:creationId xmlns:a16="http://schemas.microsoft.com/office/drawing/2014/main" id="{59873D7F-38B3-45B2-95AA-C2E4B7E7C26E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4A6668C0-7B5C-4004-8161-B5D3D13CB116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31" name="Line 30">
            <a:extLst>
              <a:ext uri="{FF2B5EF4-FFF2-40B4-BE49-F238E27FC236}">
                <a16:creationId xmlns:a16="http://schemas.microsoft.com/office/drawing/2014/main" id="{6D89DFC2-8845-4752-B868-39D85620BC72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2" name="Line 31">
            <a:extLst>
              <a:ext uri="{FF2B5EF4-FFF2-40B4-BE49-F238E27FC236}">
                <a16:creationId xmlns:a16="http://schemas.microsoft.com/office/drawing/2014/main" id="{1B494C94-70DB-4C82-AB48-8F891A99FEC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3" name="Line 32">
            <a:extLst>
              <a:ext uri="{FF2B5EF4-FFF2-40B4-BE49-F238E27FC236}">
                <a16:creationId xmlns:a16="http://schemas.microsoft.com/office/drawing/2014/main" id="{7FA46F0B-1EA7-4CF3-92DF-EB775D3EA0A3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83D3559-38AA-48DC-A497-28867C442D80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35" name="Line 34">
            <a:extLst>
              <a:ext uri="{FF2B5EF4-FFF2-40B4-BE49-F238E27FC236}">
                <a16:creationId xmlns:a16="http://schemas.microsoft.com/office/drawing/2014/main" id="{327310F6-AACD-4935-867B-58D1B3EC4B2B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6" name="Line 35">
            <a:extLst>
              <a:ext uri="{FF2B5EF4-FFF2-40B4-BE49-F238E27FC236}">
                <a16:creationId xmlns:a16="http://schemas.microsoft.com/office/drawing/2014/main" id="{D911F0CF-3D38-4595-BBF3-8EB1C43DC5AD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7" name="Line 36">
            <a:extLst>
              <a:ext uri="{FF2B5EF4-FFF2-40B4-BE49-F238E27FC236}">
                <a16:creationId xmlns:a16="http://schemas.microsoft.com/office/drawing/2014/main" id="{EFA3975D-7602-40B2-8242-E10610421529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8</xdr:row>
      <xdr:rowOff>76200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D22DDD03-3B37-495C-B755-B0E2CAD44A50}"/>
            </a:ext>
          </a:extLst>
        </xdr:cNvPr>
        <xdr:cNvGrpSpPr>
          <a:grpSpLocks/>
        </xdr:cNvGrpSpPr>
      </xdr:nvGrpSpPr>
      <xdr:grpSpPr bwMode="auto">
        <a:xfrm>
          <a:off x="5000625" y="952500"/>
          <a:ext cx="0" cy="1028700"/>
          <a:chOff x="931" y="159"/>
          <a:chExt cx="601" cy="161"/>
        </a:xfrm>
      </xdr:grpSpPr>
      <xdr:sp macro="" textlink="">
        <xdr:nvSpPr>
          <xdr:cNvPr id="39" name="Freeform 38">
            <a:extLst>
              <a:ext uri="{FF2B5EF4-FFF2-40B4-BE49-F238E27FC236}">
                <a16:creationId xmlns:a16="http://schemas.microsoft.com/office/drawing/2014/main" id="{509B70DD-6079-4FB1-A064-1C153553600F}"/>
              </a:ext>
            </a:extLst>
          </xdr:cNvPr>
          <xdr:cNvSpPr>
            <a:spLocks/>
          </xdr:cNvSpPr>
        </xdr:nvSpPr>
        <xdr:spPr bwMode="auto">
          <a:xfrm>
            <a:off x="931" y="216"/>
            <a:ext cx="601" cy="72"/>
          </a:xfrm>
          <a:custGeom>
            <a:avLst/>
            <a:gdLst>
              <a:gd name="T0" fmla="*/ 0 w 601"/>
              <a:gd name="T1" fmla="*/ 0 h 72"/>
              <a:gd name="T2" fmla="*/ 59 w 601"/>
              <a:gd name="T3" fmla="*/ 0 h 72"/>
              <a:gd name="T4" fmla="*/ 164 w 601"/>
              <a:gd name="T5" fmla="*/ 72 h 72"/>
              <a:gd name="T6" fmla="*/ 435 w 601"/>
              <a:gd name="T7" fmla="*/ 72 h 72"/>
              <a:gd name="T8" fmla="*/ 524 w 601"/>
              <a:gd name="T9" fmla="*/ 0 h 72"/>
              <a:gd name="T10" fmla="*/ 601 w 601"/>
              <a:gd name="T11" fmla="*/ 0 h 7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01"/>
              <a:gd name="T19" fmla="*/ 0 h 72"/>
              <a:gd name="T20" fmla="*/ 601 w 601"/>
              <a:gd name="T21" fmla="*/ 72 h 7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01" h="72">
                <a:moveTo>
                  <a:pt x="0" y="0"/>
                </a:moveTo>
                <a:lnTo>
                  <a:pt x="59" y="0"/>
                </a:lnTo>
                <a:lnTo>
                  <a:pt x="164" y="72"/>
                </a:lnTo>
                <a:lnTo>
                  <a:pt x="435" y="72"/>
                </a:lnTo>
                <a:lnTo>
                  <a:pt x="524" y="0"/>
                </a:lnTo>
                <a:lnTo>
                  <a:pt x="601" y="0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0" name="Line 39">
            <a:extLst>
              <a:ext uri="{FF2B5EF4-FFF2-40B4-BE49-F238E27FC236}">
                <a16:creationId xmlns:a16="http://schemas.microsoft.com/office/drawing/2014/main" id="{8BDCECE2-2B05-42EF-9300-9B26834EA602}"/>
              </a:ext>
            </a:extLst>
          </xdr:cNvPr>
          <xdr:cNvSpPr>
            <a:spLocks noChangeShapeType="1"/>
          </xdr:cNvSpPr>
        </xdr:nvSpPr>
        <xdr:spPr bwMode="auto">
          <a:xfrm>
            <a:off x="1198" y="240"/>
            <a:ext cx="186" cy="0"/>
          </a:xfrm>
          <a:prstGeom prst="line">
            <a:avLst/>
          </a:prstGeom>
          <a:noFill/>
          <a:ln w="12700">
            <a:solidFill>
              <a:srgbClr val="000000"/>
            </a:solidFill>
            <a:prstDash val="lgDash"/>
            <a:round/>
            <a:headEnd/>
            <a:tailEnd/>
          </a:ln>
        </xdr:spPr>
      </xdr:sp>
      <xdr:sp macro="" textlink="">
        <xdr:nvSpPr>
          <xdr:cNvPr id="41" name="Freeform 40">
            <a:extLst>
              <a:ext uri="{FF2B5EF4-FFF2-40B4-BE49-F238E27FC236}">
                <a16:creationId xmlns:a16="http://schemas.microsoft.com/office/drawing/2014/main" id="{3F7FEAC6-D6C2-49F0-8A91-9203E9E3F25E}"/>
              </a:ext>
            </a:extLst>
          </xdr:cNvPr>
          <xdr:cNvSpPr>
            <a:spLocks/>
          </xdr:cNvSpPr>
        </xdr:nvSpPr>
        <xdr:spPr bwMode="auto">
          <a:xfrm>
            <a:off x="1003" y="288"/>
            <a:ext cx="35" cy="24"/>
          </a:xfrm>
          <a:custGeom>
            <a:avLst/>
            <a:gdLst>
              <a:gd name="T0" fmla="*/ 0 w 35"/>
              <a:gd name="T1" fmla="*/ 0 h 24"/>
              <a:gd name="T2" fmla="*/ 0 w 35"/>
              <a:gd name="T3" fmla="*/ 24 h 24"/>
              <a:gd name="T4" fmla="*/ 35 w 35"/>
              <a:gd name="T5" fmla="*/ 24 h 24"/>
              <a:gd name="T6" fmla="*/ 0 60000 65536"/>
              <a:gd name="T7" fmla="*/ 0 60000 65536"/>
              <a:gd name="T8" fmla="*/ 0 60000 65536"/>
              <a:gd name="T9" fmla="*/ 0 w 35"/>
              <a:gd name="T10" fmla="*/ 0 h 24"/>
              <a:gd name="T11" fmla="*/ 35 w 35"/>
              <a:gd name="T12" fmla="*/ 24 h 2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" h="24">
                <a:moveTo>
                  <a:pt x="0" y="0"/>
                </a:moveTo>
                <a:lnTo>
                  <a:pt x="0" y="24"/>
                </a:lnTo>
                <a:lnTo>
                  <a:pt x="35" y="24"/>
                </a:lnTo>
              </a:path>
            </a:pathLst>
          </a:custGeom>
          <a:noFill/>
          <a:ln w="3175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42" name="Line 41">
            <a:extLst>
              <a:ext uri="{FF2B5EF4-FFF2-40B4-BE49-F238E27FC236}">
                <a16:creationId xmlns:a16="http://schemas.microsoft.com/office/drawing/2014/main" id="{8466EEEE-5CD7-41C5-A9CF-D9646B34C110}"/>
              </a:ext>
            </a:extLst>
          </xdr:cNvPr>
          <xdr:cNvSpPr>
            <a:spLocks noChangeShapeType="1"/>
          </xdr:cNvSpPr>
        </xdr:nvSpPr>
        <xdr:spPr bwMode="auto">
          <a:xfrm>
            <a:off x="1003" y="288"/>
            <a:ext cx="35" cy="2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43" name="Group 42">
            <a:extLst>
              <a:ext uri="{FF2B5EF4-FFF2-40B4-BE49-F238E27FC236}">
                <a16:creationId xmlns:a16="http://schemas.microsoft.com/office/drawing/2014/main" id="{56B5DEB2-C5BE-4783-A0FD-1FFCB84C8268}"/>
              </a:ext>
            </a:extLst>
          </xdr:cNvPr>
          <xdr:cNvGrpSpPr>
            <a:grpSpLocks/>
          </xdr:cNvGrpSpPr>
        </xdr:nvGrpSpPr>
        <xdr:grpSpPr bwMode="auto">
          <a:xfrm>
            <a:off x="1036" y="183"/>
            <a:ext cx="216" cy="32"/>
            <a:chOff x="269" y="1224"/>
            <a:chExt cx="216" cy="24"/>
          </a:xfrm>
        </xdr:grpSpPr>
        <xdr:sp macro="" textlink="">
          <xdr:nvSpPr>
            <xdr:cNvPr id="72" name="Line 43">
              <a:extLst>
                <a:ext uri="{FF2B5EF4-FFF2-40B4-BE49-F238E27FC236}">
                  <a16:creationId xmlns:a16="http://schemas.microsoft.com/office/drawing/2014/main" id="{5AD805AA-90F9-4EC6-A753-25657206E385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" name="Line 44">
              <a:extLst>
                <a:ext uri="{FF2B5EF4-FFF2-40B4-BE49-F238E27FC236}">
                  <a16:creationId xmlns:a16="http://schemas.microsoft.com/office/drawing/2014/main" id="{CD845810-F7DF-4447-B2A9-BFD0D8C20427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4" name="Line 45">
              <a:extLst>
                <a:ext uri="{FF2B5EF4-FFF2-40B4-BE49-F238E27FC236}">
                  <a16:creationId xmlns:a16="http://schemas.microsoft.com/office/drawing/2014/main" id="{46BDA82A-E074-4676-93E9-302162D88434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44" name="Group 46">
            <a:extLst>
              <a:ext uri="{FF2B5EF4-FFF2-40B4-BE49-F238E27FC236}">
                <a16:creationId xmlns:a16="http://schemas.microsoft.com/office/drawing/2014/main" id="{D6DA424E-482D-47F2-8CA4-78DC35B53A3D}"/>
              </a:ext>
            </a:extLst>
          </xdr:cNvPr>
          <xdr:cNvGrpSpPr>
            <a:grpSpLocks/>
          </xdr:cNvGrpSpPr>
        </xdr:nvGrpSpPr>
        <xdr:grpSpPr bwMode="auto">
          <a:xfrm rot="-5400000">
            <a:off x="1106" y="-123"/>
            <a:ext cx="216" cy="32"/>
            <a:chOff x="269" y="1224"/>
            <a:chExt cx="216" cy="24"/>
          </a:xfrm>
        </xdr:grpSpPr>
        <xdr:sp macro="" textlink="">
          <xdr:nvSpPr>
            <xdr:cNvPr id="69" name="Line 47">
              <a:extLst>
                <a:ext uri="{FF2B5EF4-FFF2-40B4-BE49-F238E27FC236}">
                  <a16:creationId xmlns:a16="http://schemas.microsoft.com/office/drawing/2014/main" id="{C5C3ADE4-B1D3-4D6D-9AEA-2D742D31DBA5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0" name="Line 48">
              <a:extLst>
                <a:ext uri="{FF2B5EF4-FFF2-40B4-BE49-F238E27FC236}">
                  <a16:creationId xmlns:a16="http://schemas.microsoft.com/office/drawing/2014/main" id="{F538F435-7FEF-4208-9A1E-F0D3064D4D97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1" name="Line 49">
              <a:extLst>
                <a:ext uri="{FF2B5EF4-FFF2-40B4-BE49-F238E27FC236}">
                  <a16:creationId xmlns:a16="http://schemas.microsoft.com/office/drawing/2014/main" id="{B0801A1E-317C-4CF8-B3A1-C252522C6437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45" name="Group 50">
            <a:extLst>
              <a:ext uri="{FF2B5EF4-FFF2-40B4-BE49-F238E27FC236}">
                <a16:creationId xmlns:a16="http://schemas.microsoft.com/office/drawing/2014/main" id="{24E16F9C-AE64-4E04-8DE6-5BE16B84BE64}"/>
              </a:ext>
            </a:extLst>
          </xdr:cNvPr>
          <xdr:cNvGrpSpPr>
            <a:grpSpLocks/>
          </xdr:cNvGrpSpPr>
        </xdr:nvGrpSpPr>
        <xdr:grpSpPr bwMode="auto">
          <a:xfrm flipV="1">
            <a:off x="1029" y="292"/>
            <a:ext cx="216" cy="28"/>
            <a:chOff x="269" y="1224"/>
            <a:chExt cx="216" cy="24"/>
          </a:xfrm>
        </xdr:grpSpPr>
        <xdr:sp macro="" textlink="">
          <xdr:nvSpPr>
            <xdr:cNvPr id="66" name="Line 51">
              <a:extLst>
                <a:ext uri="{FF2B5EF4-FFF2-40B4-BE49-F238E27FC236}">
                  <a16:creationId xmlns:a16="http://schemas.microsoft.com/office/drawing/2014/main" id="{9EA5DA56-C18C-4ECC-9509-41816E8413C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7" name="Line 52">
              <a:extLst>
                <a:ext uri="{FF2B5EF4-FFF2-40B4-BE49-F238E27FC236}">
                  <a16:creationId xmlns:a16="http://schemas.microsoft.com/office/drawing/2014/main" id="{CDDE48C2-F103-4AD3-A5D5-889FBED7F181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8" name="Line 53">
              <a:extLst>
                <a:ext uri="{FF2B5EF4-FFF2-40B4-BE49-F238E27FC236}">
                  <a16:creationId xmlns:a16="http://schemas.microsoft.com/office/drawing/2014/main" id="{FAB1AD43-2C94-419B-9A33-31CBAAAE6EB9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46" name="Group 54">
            <a:extLst>
              <a:ext uri="{FF2B5EF4-FFF2-40B4-BE49-F238E27FC236}">
                <a16:creationId xmlns:a16="http://schemas.microsoft.com/office/drawing/2014/main" id="{6EAF0619-BE47-46D6-BE65-0F5702A90144}"/>
              </a:ext>
            </a:extLst>
          </xdr:cNvPr>
          <xdr:cNvGrpSpPr>
            <a:grpSpLocks/>
          </xdr:cNvGrpSpPr>
        </xdr:nvGrpSpPr>
        <xdr:grpSpPr bwMode="auto">
          <a:xfrm rot="-5400000">
            <a:off x="1106" y="-47"/>
            <a:ext cx="216" cy="32"/>
            <a:chOff x="269" y="1224"/>
            <a:chExt cx="216" cy="24"/>
          </a:xfrm>
        </xdr:grpSpPr>
        <xdr:sp macro="" textlink="">
          <xdr:nvSpPr>
            <xdr:cNvPr id="63" name="Line 55">
              <a:extLst>
                <a:ext uri="{FF2B5EF4-FFF2-40B4-BE49-F238E27FC236}">
                  <a16:creationId xmlns:a16="http://schemas.microsoft.com/office/drawing/2014/main" id="{6D2738C1-A4CB-4079-9045-832CF58CBDA8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4" name="Line 56">
              <a:extLst>
                <a:ext uri="{FF2B5EF4-FFF2-40B4-BE49-F238E27FC236}">
                  <a16:creationId xmlns:a16="http://schemas.microsoft.com/office/drawing/2014/main" id="{189E6E67-FCF8-40ED-99B1-09EB6131F4DD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5" name="Line 57">
              <a:extLst>
                <a:ext uri="{FF2B5EF4-FFF2-40B4-BE49-F238E27FC236}">
                  <a16:creationId xmlns:a16="http://schemas.microsoft.com/office/drawing/2014/main" id="{7D378B41-43E8-4EA3-ABD9-4BB34BD120F9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47" name="Group 58">
            <a:extLst>
              <a:ext uri="{FF2B5EF4-FFF2-40B4-BE49-F238E27FC236}">
                <a16:creationId xmlns:a16="http://schemas.microsoft.com/office/drawing/2014/main" id="{5A0877A0-1F69-4786-BC6D-1C7D6C8DFF83}"/>
              </a:ext>
            </a:extLst>
          </xdr:cNvPr>
          <xdr:cNvGrpSpPr>
            <a:grpSpLocks/>
          </xdr:cNvGrpSpPr>
        </xdr:nvGrpSpPr>
        <xdr:grpSpPr bwMode="auto">
          <a:xfrm rot="-5400000">
            <a:off x="1084" y="-17"/>
            <a:ext cx="216" cy="32"/>
            <a:chOff x="269" y="1224"/>
            <a:chExt cx="216" cy="24"/>
          </a:xfrm>
        </xdr:grpSpPr>
        <xdr:sp macro="" textlink="">
          <xdr:nvSpPr>
            <xdr:cNvPr id="60" name="Line 59">
              <a:extLst>
                <a:ext uri="{FF2B5EF4-FFF2-40B4-BE49-F238E27FC236}">
                  <a16:creationId xmlns:a16="http://schemas.microsoft.com/office/drawing/2014/main" id="{89E109ED-9113-4A7A-9D41-442F782DD488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1" name="Line 60">
              <a:extLst>
                <a:ext uri="{FF2B5EF4-FFF2-40B4-BE49-F238E27FC236}">
                  <a16:creationId xmlns:a16="http://schemas.microsoft.com/office/drawing/2014/main" id="{5ADDC4D3-9AA0-4BC0-8765-47269C425EF8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2" name="Line 61">
              <a:extLst>
                <a:ext uri="{FF2B5EF4-FFF2-40B4-BE49-F238E27FC236}">
                  <a16:creationId xmlns:a16="http://schemas.microsoft.com/office/drawing/2014/main" id="{7FEC775F-145E-4791-AB8F-14EC1FEE7B29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48" name="Group 62">
            <a:extLst>
              <a:ext uri="{FF2B5EF4-FFF2-40B4-BE49-F238E27FC236}">
                <a16:creationId xmlns:a16="http://schemas.microsoft.com/office/drawing/2014/main" id="{D268D73F-52CB-48E7-A731-9E6C6C4CECA8}"/>
              </a:ext>
            </a:extLst>
          </xdr:cNvPr>
          <xdr:cNvGrpSpPr>
            <a:grpSpLocks/>
          </xdr:cNvGrpSpPr>
        </xdr:nvGrpSpPr>
        <xdr:grpSpPr bwMode="auto">
          <a:xfrm>
            <a:off x="1512" y="183"/>
            <a:ext cx="216" cy="32"/>
            <a:chOff x="269" y="1224"/>
            <a:chExt cx="216" cy="24"/>
          </a:xfrm>
        </xdr:grpSpPr>
        <xdr:sp macro="" textlink="">
          <xdr:nvSpPr>
            <xdr:cNvPr id="57" name="Line 63">
              <a:extLst>
                <a:ext uri="{FF2B5EF4-FFF2-40B4-BE49-F238E27FC236}">
                  <a16:creationId xmlns:a16="http://schemas.microsoft.com/office/drawing/2014/main" id="{D343C40D-3A59-43DF-8C73-A4A229DECC6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8" name="Line 64">
              <a:extLst>
                <a:ext uri="{FF2B5EF4-FFF2-40B4-BE49-F238E27FC236}">
                  <a16:creationId xmlns:a16="http://schemas.microsoft.com/office/drawing/2014/main" id="{15C94AA4-C0F5-4392-800D-E02F3BF68AF6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9" name="Line 65">
              <a:extLst>
                <a:ext uri="{FF2B5EF4-FFF2-40B4-BE49-F238E27FC236}">
                  <a16:creationId xmlns:a16="http://schemas.microsoft.com/office/drawing/2014/main" id="{06987535-F997-42F7-AD32-07AA7E533DE4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49" name="Group 66">
            <a:extLst>
              <a:ext uri="{FF2B5EF4-FFF2-40B4-BE49-F238E27FC236}">
                <a16:creationId xmlns:a16="http://schemas.microsoft.com/office/drawing/2014/main" id="{80683FB2-4D90-4E45-B869-05867794D7BC}"/>
              </a:ext>
            </a:extLst>
          </xdr:cNvPr>
          <xdr:cNvGrpSpPr>
            <a:grpSpLocks/>
          </xdr:cNvGrpSpPr>
        </xdr:nvGrpSpPr>
        <xdr:grpSpPr bwMode="auto">
          <a:xfrm>
            <a:off x="1129" y="183"/>
            <a:ext cx="216" cy="32"/>
            <a:chOff x="269" y="1224"/>
            <a:chExt cx="216" cy="24"/>
          </a:xfrm>
        </xdr:grpSpPr>
        <xdr:sp macro="" textlink="">
          <xdr:nvSpPr>
            <xdr:cNvPr id="54" name="Line 67">
              <a:extLst>
                <a:ext uri="{FF2B5EF4-FFF2-40B4-BE49-F238E27FC236}">
                  <a16:creationId xmlns:a16="http://schemas.microsoft.com/office/drawing/2014/main" id="{88D26590-1761-4DB4-B150-3D678402EBD3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5" name="Line 68">
              <a:extLst>
                <a:ext uri="{FF2B5EF4-FFF2-40B4-BE49-F238E27FC236}">
                  <a16:creationId xmlns:a16="http://schemas.microsoft.com/office/drawing/2014/main" id="{4FF8CEC3-58E6-4012-8DF9-12A1692F666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6" name="Line 69">
              <a:extLst>
                <a:ext uri="{FF2B5EF4-FFF2-40B4-BE49-F238E27FC236}">
                  <a16:creationId xmlns:a16="http://schemas.microsoft.com/office/drawing/2014/main" id="{2A1A426A-7457-4EE5-9AF1-7E7B16C13027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50" name="Group 70">
            <a:extLst>
              <a:ext uri="{FF2B5EF4-FFF2-40B4-BE49-F238E27FC236}">
                <a16:creationId xmlns:a16="http://schemas.microsoft.com/office/drawing/2014/main" id="{A091C55F-7DCA-4B31-8493-F8DB07BEE772}"/>
              </a:ext>
            </a:extLst>
          </xdr:cNvPr>
          <xdr:cNvGrpSpPr>
            <a:grpSpLocks/>
          </xdr:cNvGrpSpPr>
        </xdr:nvGrpSpPr>
        <xdr:grpSpPr bwMode="auto">
          <a:xfrm>
            <a:off x="683" y="159"/>
            <a:ext cx="216" cy="32"/>
            <a:chOff x="269" y="1224"/>
            <a:chExt cx="216" cy="24"/>
          </a:xfrm>
        </xdr:grpSpPr>
        <xdr:sp macro="" textlink="">
          <xdr:nvSpPr>
            <xdr:cNvPr id="51" name="Line 71">
              <a:extLst>
                <a:ext uri="{FF2B5EF4-FFF2-40B4-BE49-F238E27FC236}">
                  <a16:creationId xmlns:a16="http://schemas.microsoft.com/office/drawing/2014/main" id="{A75E65CF-F89A-4AF9-A3B5-47A0D8E664F6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2" name="Line 72">
              <a:extLst>
                <a:ext uri="{FF2B5EF4-FFF2-40B4-BE49-F238E27FC236}">
                  <a16:creationId xmlns:a16="http://schemas.microsoft.com/office/drawing/2014/main" id="{51E3F9D7-E21E-4FA8-B111-EE78BC4A47AF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3" name="Line 73">
              <a:extLst>
                <a:ext uri="{FF2B5EF4-FFF2-40B4-BE49-F238E27FC236}">
                  <a16:creationId xmlns:a16="http://schemas.microsoft.com/office/drawing/2014/main" id="{27AB0867-682A-4713-92A6-D1B1D422471E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</xdr:grpSp>
    <xdr:clientData/>
  </xdr:twoCellAnchor>
  <xdr:twoCellAnchor>
    <xdr:from>
      <xdr:col>35</xdr:col>
      <xdr:colOff>85725</xdr:colOff>
      <xdr:row>8</xdr:row>
      <xdr:rowOff>19050</xdr:rowOff>
    </xdr:from>
    <xdr:to>
      <xdr:col>37</xdr:col>
      <xdr:colOff>695325</xdr:colOff>
      <xdr:row>14</xdr:row>
      <xdr:rowOff>228600</xdr:rowOff>
    </xdr:to>
    <xdr:grpSp>
      <xdr:nvGrpSpPr>
        <xdr:cNvPr id="75" name="Group 74">
          <a:extLst>
            <a:ext uri="{FF2B5EF4-FFF2-40B4-BE49-F238E27FC236}">
              <a16:creationId xmlns:a16="http://schemas.microsoft.com/office/drawing/2014/main" id="{0D32B017-B3FC-4F98-8E96-A64E8CFC5DBE}"/>
            </a:ext>
          </a:extLst>
        </xdr:cNvPr>
        <xdr:cNvGrpSpPr>
          <a:grpSpLocks/>
        </xdr:cNvGrpSpPr>
      </xdr:nvGrpSpPr>
      <xdr:grpSpPr bwMode="auto">
        <a:xfrm>
          <a:off x="5086350" y="1924050"/>
          <a:ext cx="2095500" cy="1638300"/>
          <a:chOff x="89" y="571"/>
          <a:chExt cx="206" cy="164"/>
        </a:xfrm>
      </xdr:grpSpPr>
      <xdr:sp macro="" textlink="">
        <xdr:nvSpPr>
          <xdr:cNvPr id="76" name="Freeform 75">
            <a:extLst>
              <a:ext uri="{FF2B5EF4-FFF2-40B4-BE49-F238E27FC236}">
                <a16:creationId xmlns:a16="http://schemas.microsoft.com/office/drawing/2014/main" id="{B6CFDE79-A255-4448-B873-7519AA9912EA}"/>
              </a:ext>
            </a:extLst>
          </xdr:cNvPr>
          <xdr:cNvSpPr>
            <a:spLocks/>
          </xdr:cNvSpPr>
        </xdr:nvSpPr>
        <xdr:spPr bwMode="auto">
          <a:xfrm>
            <a:off x="96" y="578"/>
            <a:ext cx="151" cy="151"/>
          </a:xfrm>
          <a:custGeom>
            <a:avLst/>
            <a:gdLst>
              <a:gd name="T0" fmla="*/ 151 w 151"/>
              <a:gd name="T1" fmla="*/ 71 h 151"/>
              <a:gd name="T2" fmla="*/ 150 w 151"/>
              <a:gd name="T3" fmla="*/ 63 h 151"/>
              <a:gd name="T4" fmla="*/ 148 w 151"/>
              <a:gd name="T5" fmla="*/ 54 h 151"/>
              <a:gd name="T6" fmla="*/ 145 w 151"/>
              <a:gd name="T7" fmla="*/ 46 h 151"/>
              <a:gd name="T8" fmla="*/ 142 w 151"/>
              <a:gd name="T9" fmla="*/ 39 h 151"/>
              <a:gd name="T10" fmla="*/ 137 w 151"/>
              <a:gd name="T11" fmla="*/ 32 h 151"/>
              <a:gd name="T12" fmla="*/ 132 w 151"/>
              <a:gd name="T13" fmla="*/ 25 h 151"/>
              <a:gd name="T14" fmla="*/ 126 w 151"/>
              <a:gd name="T15" fmla="*/ 19 h 151"/>
              <a:gd name="T16" fmla="*/ 119 w 151"/>
              <a:gd name="T17" fmla="*/ 14 h 151"/>
              <a:gd name="T18" fmla="*/ 112 w 151"/>
              <a:gd name="T19" fmla="*/ 9 h 151"/>
              <a:gd name="T20" fmla="*/ 104 w 151"/>
              <a:gd name="T21" fmla="*/ 6 h 151"/>
              <a:gd name="T22" fmla="*/ 96 w 151"/>
              <a:gd name="T23" fmla="*/ 3 h 151"/>
              <a:gd name="T24" fmla="*/ 88 w 151"/>
              <a:gd name="T25" fmla="*/ 1 h 151"/>
              <a:gd name="T26" fmla="*/ 80 w 151"/>
              <a:gd name="T27" fmla="*/ 0 h 151"/>
              <a:gd name="T28" fmla="*/ 71 w 151"/>
              <a:gd name="T29" fmla="*/ 0 h 151"/>
              <a:gd name="T30" fmla="*/ 63 w 151"/>
              <a:gd name="T31" fmla="*/ 1 h 151"/>
              <a:gd name="T32" fmla="*/ 54 w 151"/>
              <a:gd name="T33" fmla="*/ 3 h 151"/>
              <a:gd name="T34" fmla="*/ 46 w 151"/>
              <a:gd name="T35" fmla="*/ 6 h 151"/>
              <a:gd name="T36" fmla="*/ 39 w 151"/>
              <a:gd name="T37" fmla="*/ 9 h 151"/>
              <a:gd name="T38" fmla="*/ 32 w 151"/>
              <a:gd name="T39" fmla="*/ 14 h 151"/>
              <a:gd name="T40" fmla="*/ 25 w 151"/>
              <a:gd name="T41" fmla="*/ 19 h 151"/>
              <a:gd name="T42" fmla="*/ 19 w 151"/>
              <a:gd name="T43" fmla="*/ 25 h 151"/>
              <a:gd name="T44" fmla="*/ 14 w 151"/>
              <a:gd name="T45" fmla="*/ 32 h 151"/>
              <a:gd name="T46" fmla="*/ 9 w 151"/>
              <a:gd name="T47" fmla="*/ 39 h 151"/>
              <a:gd name="T48" fmla="*/ 6 w 151"/>
              <a:gd name="T49" fmla="*/ 46 h 151"/>
              <a:gd name="T50" fmla="*/ 3 w 151"/>
              <a:gd name="T51" fmla="*/ 54 h 151"/>
              <a:gd name="T52" fmla="*/ 1 w 151"/>
              <a:gd name="T53" fmla="*/ 63 h 151"/>
              <a:gd name="T54" fmla="*/ 0 w 151"/>
              <a:gd name="T55" fmla="*/ 71 h 151"/>
              <a:gd name="T56" fmla="*/ 0 w 151"/>
              <a:gd name="T57" fmla="*/ 80 h 151"/>
              <a:gd name="T58" fmla="*/ 1 w 151"/>
              <a:gd name="T59" fmla="*/ 88 h 151"/>
              <a:gd name="T60" fmla="*/ 3 w 151"/>
              <a:gd name="T61" fmla="*/ 96 h 151"/>
              <a:gd name="T62" fmla="*/ 6 w 151"/>
              <a:gd name="T63" fmla="*/ 104 h 151"/>
              <a:gd name="T64" fmla="*/ 9 w 151"/>
              <a:gd name="T65" fmla="*/ 112 h 151"/>
              <a:gd name="T66" fmla="*/ 14 w 151"/>
              <a:gd name="T67" fmla="*/ 119 h 151"/>
              <a:gd name="T68" fmla="*/ 19 w 151"/>
              <a:gd name="T69" fmla="*/ 126 h 151"/>
              <a:gd name="T70" fmla="*/ 25 w 151"/>
              <a:gd name="T71" fmla="*/ 132 h 151"/>
              <a:gd name="T72" fmla="*/ 32 w 151"/>
              <a:gd name="T73" fmla="*/ 137 h 151"/>
              <a:gd name="T74" fmla="*/ 39 w 151"/>
              <a:gd name="T75" fmla="*/ 141 h 151"/>
              <a:gd name="T76" fmla="*/ 46 w 151"/>
              <a:gd name="T77" fmla="*/ 145 h 151"/>
              <a:gd name="T78" fmla="*/ 54 w 151"/>
              <a:gd name="T79" fmla="*/ 148 h 151"/>
              <a:gd name="T80" fmla="*/ 63 w 151"/>
              <a:gd name="T81" fmla="*/ 150 h 151"/>
              <a:gd name="T82" fmla="*/ 71 w 151"/>
              <a:gd name="T83" fmla="*/ 151 h 151"/>
              <a:gd name="T84" fmla="*/ 80 w 151"/>
              <a:gd name="T85" fmla="*/ 151 h 151"/>
              <a:gd name="T86" fmla="*/ 88 w 151"/>
              <a:gd name="T87" fmla="*/ 150 h 151"/>
              <a:gd name="T88" fmla="*/ 96 w 151"/>
              <a:gd name="T89" fmla="*/ 148 h 151"/>
              <a:gd name="T90" fmla="*/ 104 w 151"/>
              <a:gd name="T91" fmla="*/ 145 h 151"/>
              <a:gd name="T92" fmla="*/ 112 w 151"/>
              <a:gd name="T93" fmla="*/ 141 h 151"/>
              <a:gd name="T94" fmla="*/ 119 w 151"/>
              <a:gd name="T95" fmla="*/ 137 h 151"/>
              <a:gd name="T96" fmla="*/ 126 w 151"/>
              <a:gd name="T97" fmla="*/ 132 h 151"/>
              <a:gd name="T98" fmla="*/ 132 w 151"/>
              <a:gd name="T99" fmla="*/ 126 h 151"/>
              <a:gd name="T100" fmla="*/ 137 w 151"/>
              <a:gd name="T101" fmla="*/ 119 h 151"/>
              <a:gd name="T102" fmla="*/ 142 w 151"/>
              <a:gd name="T103" fmla="*/ 112 h 151"/>
              <a:gd name="T104" fmla="*/ 145 w 151"/>
              <a:gd name="T105" fmla="*/ 104 h 151"/>
              <a:gd name="T106" fmla="*/ 148 w 151"/>
              <a:gd name="T107" fmla="*/ 96 h 151"/>
              <a:gd name="T108" fmla="*/ 150 w 151"/>
              <a:gd name="T109" fmla="*/ 88 h 151"/>
              <a:gd name="T110" fmla="*/ 151 w 151"/>
              <a:gd name="T111" fmla="*/ 80 h 151"/>
              <a:gd name="T112" fmla="*/ 151 w 151"/>
              <a:gd name="T113" fmla="*/ 75 h 15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51"/>
              <a:gd name="T172" fmla="*/ 0 h 151"/>
              <a:gd name="T173" fmla="*/ 151 w 151"/>
              <a:gd name="T174" fmla="*/ 151 h 15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51" h="151">
                <a:moveTo>
                  <a:pt x="151" y="75"/>
                </a:moveTo>
                <a:lnTo>
                  <a:pt x="151" y="71"/>
                </a:lnTo>
                <a:lnTo>
                  <a:pt x="150" y="67"/>
                </a:lnTo>
                <a:lnTo>
                  <a:pt x="150" y="63"/>
                </a:lnTo>
                <a:lnTo>
                  <a:pt x="149" y="59"/>
                </a:lnTo>
                <a:lnTo>
                  <a:pt x="148" y="54"/>
                </a:lnTo>
                <a:lnTo>
                  <a:pt x="147" y="50"/>
                </a:lnTo>
                <a:lnTo>
                  <a:pt x="145" y="46"/>
                </a:lnTo>
                <a:lnTo>
                  <a:pt x="143" y="43"/>
                </a:lnTo>
                <a:lnTo>
                  <a:pt x="142" y="39"/>
                </a:lnTo>
                <a:lnTo>
                  <a:pt x="139" y="35"/>
                </a:lnTo>
                <a:lnTo>
                  <a:pt x="137" y="32"/>
                </a:lnTo>
                <a:lnTo>
                  <a:pt x="134" y="28"/>
                </a:lnTo>
                <a:lnTo>
                  <a:pt x="132" y="25"/>
                </a:lnTo>
                <a:lnTo>
                  <a:pt x="129" y="22"/>
                </a:lnTo>
                <a:lnTo>
                  <a:pt x="126" y="19"/>
                </a:lnTo>
                <a:lnTo>
                  <a:pt x="122" y="16"/>
                </a:lnTo>
                <a:lnTo>
                  <a:pt x="119" y="14"/>
                </a:lnTo>
                <a:lnTo>
                  <a:pt x="116" y="11"/>
                </a:lnTo>
                <a:lnTo>
                  <a:pt x="112" y="9"/>
                </a:lnTo>
                <a:lnTo>
                  <a:pt x="108" y="7"/>
                </a:lnTo>
                <a:lnTo>
                  <a:pt x="104" y="6"/>
                </a:lnTo>
                <a:lnTo>
                  <a:pt x="100" y="4"/>
                </a:lnTo>
                <a:lnTo>
                  <a:pt x="96" y="3"/>
                </a:lnTo>
                <a:lnTo>
                  <a:pt x="92" y="2"/>
                </a:lnTo>
                <a:lnTo>
                  <a:pt x="88" y="1"/>
                </a:lnTo>
                <a:lnTo>
                  <a:pt x="84" y="0"/>
                </a:lnTo>
                <a:lnTo>
                  <a:pt x="80" y="0"/>
                </a:lnTo>
                <a:lnTo>
                  <a:pt x="75" y="0"/>
                </a:lnTo>
                <a:lnTo>
                  <a:pt x="71" y="0"/>
                </a:lnTo>
                <a:lnTo>
                  <a:pt x="67" y="0"/>
                </a:lnTo>
                <a:lnTo>
                  <a:pt x="63" y="1"/>
                </a:lnTo>
                <a:lnTo>
                  <a:pt x="59" y="2"/>
                </a:lnTo>
                <a:lnTo>
                  <a:pt x="54" y="3"/>
                </a:lnTo>
                <a:lnTo>
                  <a:pt x="50" y="4"/>
                </a:lnTo>
                <a:lnTo>
                  <a:pt x="46" y="6"/>
                </a:lnTo>
                <a:lnTo>
                  <a:pt x="43" y="7"/>
                </a:lnTo>
                <a:lnTo>
                  <a:pt x="39" y="9"/>
                </a:lnTo>
                <a:lnTo>
                  <a:pt x="35" y="11"/>
                </a:lnTo>
                <a:lnTo>
                  <a:pt x="32" y="14"/>
                </a:lnTo>
                <a:lnTo>
                  <a:pt x="28" y="16"/>
                </a:lnTo>
                <a:lnTo>
                  <a:pt x="25" y="19"/>
                </a:lnTo>
                <a:lnTo>
                  <a:pt x="22" y="22"/>
                </a:lnTo>
                <a:lnTo>
                  <a:pt x="19" y="25"/>
                </a:lnTo>
                <a:lnTo>
                  <a:pt x="16" y="28"/>
                </a:lnTo>
                <a:lnTo>
                  <a:pt x="14" y="32"/>
                </a:lnTo>
                <a:lnTo>
                  <a:pt x="11" y="35"/>
                </a:lnTo>
                <a:lnTo>
                  <a:pt x="9" y="39"/>
                </a:lnTo>
                <a:lnTo>
                  <a:pt x="7" y="43"/>
                </a:lnTo>
                <a:lnTo>
                  <a:pt x="6" y="46"/>
                </a:lnTo>
                <a:lnTo>
                  <a:pt x="4" y="50"/>
                </a:lnTo>
                <a:lnTo>
                  <a:pt x="3" y="54"/>
                </a:lnTo>
                <a:lnTo>
                  <a:pt x="2" y="59"/>
                </a:lnTo>
                <a:lnTo>
                  <a:pt x="1" y="63"/>
                </a:lnTo>
                <a:lnTo>
                  <a:pt x="0" y="67"/>
                </a:lnTo>
                <a:lnTo>
                  <a:pt x="0" y="71"/>
                </a:lnTo>
                <a:lnTo>
                  <a:pt x="0" y="75"/>
                </a:lnTo>
                <a:lnTo>
                  <a:pt x="0" y="80"/>
                </a:lnTo>
                <a:lnTo>
                  <a:pt x="0" y="84"/>
                </a:lnTo>
                <a:lnTo>
                  <a:pt x="1" y="88"/>
                </a:lnTo>
                <a:lnTo>
                  <a:pt x="2" y="92"/>
                </a:lnTo>
                <a:lnTo>
                  <a:pt x="3" y="96"/>
                </a:lnTo>
                <a:lnTo>
                  <a:pt x="4" y="100"/>
                </a:lnTo>
                <a:lnTo>
                  <a:pt x="6" y="104"/>
                </a:lnTo>
                <a:lnTo>
                  <a:pt x="7" y="108"/>
                </a:lnTo>
                <a:lnTo>
                  <a:pt x="9" y="112"/>
                </a:lnTo>
                <a:lnTo>
                  <a:pt x="11" y="115"/>
                </a:lnTo>
                <a:lnTo>
                  <a:pt x="14" y="119"/>
                </a:lnTo>
                <a:lnTo>
                  <a:pt x="16" y="122"/>
                </a:lnTo>
                <a:lnTo>
                  <a:pt x="19" y="126"/>
                </a:lnTo>
                <a:lnTo>
                  <a:pt x="22" y="129"/>
                </a:lnTo>
                <a:lnTo>
                  <a:pt x="25" y="132"/>
                </a:lnTo>
                <a:lnTo>
                  <a:pt x="28" y="134"/>
                </a:lnTo>
                <a:lnTo>
                  <a:pt x="32" y="137"/>
                </a:lnTo>
                <a:lnTo>
                  <a:pt x="35" y="139"/>
                </a:lnTo>
                <a:lnTo>
                  <a:pt x="39" y="141"/>
                </a:lnTo>
                <a:lnTo>
                  <a:pt x="43" y="143"/>
                </a:lnTo>
                <a:lnTo>
                  <a:pt x="46" y="145"/>
                </a:lnTo>
                <a:lnTo>
                  <a:pt x="50" y="147"/>
                </a:lnTo>
                <a:lnTo>
                  <a:pt x="54" y="148"/>
                </a:lnTo>
                <a:lnTo>
                  <a:pt x="59" y="149"/>
                </a:lnTo>
                <a:lnTo>
                  <a:pt x="63" y="150"/>
                </a:lnTo>
                <a:lnTo>
                  <a:pt x="67" y="150"/>
                </a:lnTo>
                <a:lnTo>
                  <a:pt x="71" y="151"/>
                </a:lnTo>
                <a:lnTo>
                  <a:pt x="75" y="151"/>
                </a:lnTo>
                <a:lnTo>
                  <a:pt x="80" y="151"/>
                </a:lnTo>
                <a:lnTo>
                  <a:pt x="84" y="150"/>
                </a:lnTo>
                <a:lnTo>
                  <a:pt x="88" y="150"/>
                </a:lnTo>
                <a:lnTo>
                  <a:pt x="92" y="149"/>
                </a:lnTo>
                <a:lnTo>
                  <a:pt x="96" y="148"/>
                </a:lnTo>
                <a:lnTo>
                  <a:pt x="100" y="147"/>
                </a:lnTo>
                <a:lnTo>
                  <a:pt x="104" y="145"/>
                </a:lnTo>
                <a:lnTo>
                  <a:pt x="108" y="143"/>
                </a:lnTo>
                <a:lnTo>
                  <a:pt x="112" y="141"/>
                </a:lnTo>
                <a:lnTo>
                  <a:pt x="116" y="139"/>
                </a:lnTo>
                <a:lnTo>
                  <a:pt x="119" y="137"/>
                </a:lnTo>
                <a:lnTo>
                  <a:pt x="122" y="134"/>
                </a:lnTo>
                <a:lnTo>
                  <a:pt x="126" y="132"/>
                </a:lnTo>
                <a:lnTo>
                  <a:pt x="129" y="129"/>
                </a:lnTo>
                <a:lnTo>
                  <a:pt x="132" y="126"/>
                </a:lnTo>
                <a:lnTo>
                  <a:pt x="134" y="122"/>
                </a:lnTo>
                <a:lnTo>
                  <a:pt x="137" y="119"/>
                </a:lnTo>
                <a:lnTo>
                  <a:pt x="139" y="115"/>
                </a:lnTo>
                <a:lnTo>
                  <a:pt x="142" y="112"/>
                </a:lnTo>
                <a:lnTo>
                  <a:pt x="143" y="108"/>
                </a:lnTo>
                <a:lnTo>
                  <a:pt x="145" y="104"/>
                </a:lnTo>
                <a:lnTo>
                  <a:pt x="147" y="100"/>
                </a:lnTo>
                <a:lnTo>
                  <a:pt x="148" y="96"/>
                </a:lnTo>
                <a:lnTo>
                  <a:pt x="149" y="92"/>
                </a:lnTo>
                <a:lnTo>
                  <a:pt x="150" y="88"/>
                </a:lnTo>
                <a:lnTo>
                  <a:pt x="150" y="84"/>
                </a:lnTo>
                <a:lnTo>
                  <a:pt x="151" y="80"/>
                </a:lnTo>
                <a:lnTo>
                  <a:pt x="151" y="75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77" name="Group 76">
            <a:extLst>
              <a:ext uri="{FF2B5EF4-FFF2-40B4-BE49-F238E27FC236}">
                <a16:creationId xmlns:a16="http://schemas.microsoft.com/office/drawing/2014/main" id="{A1E3E956-8465-4B7A-A871-5EEFD8EF299D}"/>
              </a:ext>
            </a:extLst>
          </xdr:cNvPr>
          <xdr:cNvGrpSpPr>
            <a:grpSpLocks/>
          </xdr:cNvGrpSpPr>
        </xdr:nvGrpSpPr>
        <xdr:grpSpPr bwMode="auto">
          <a:xfrm>
            <a:off x="106" y="616"/>
            <a:ext cx="131" cy="37"/>
            <a:chOff x="106" y="616"/>
            <a:chExt cx="131" cy="37"/>
          </a:xfrm>
        </xdr:grpSpPr>
        <xdr:sp macro="" textlink="">
          <xdr:nvSpPr>
            <xdr:cNvPr id="88" name="Freeform 77">
              <a:extLst>
                <a:ext uri="{FF2B5EF4-FFF2-40B4-BE49-F238E27FC236}">
                  <a16:creationId xmlns:a16="http://schemas.microsoft.com/office/drawing/2014/main" id="{C94DA7FE-5424-436B-A3A5-4AD39D433470}"/>
                </a:ext>
              </a:extLst>
            </xdr:cNvPr>
            <xdr:cNvSpPr>
              <a:spLocks/>
            </xdr:cNvSpPr>
          </xdr:nvSpPr>
          <xdr:spPr bwMode="auto">
            <a:xfrm>
              <a:off x="171" y="616"/>
              <a:ext cx="66" cy="37"/>
            </a:xfrm>
            <a:custGeom>
              <a:avLst/>
              <a:gdLst>
                <a:gd name="T0" fmla="*/ 0 w 66"/>
                <a:gd name="T1" fmla="*/ 37 h 37"/>
                <a:gd name="T2" fmla="*/ 66 w 66"/>
                <a:gd name="T3" fmla="*/ 0 h 37"/>
                <a:gd name="T4" fmla="*/ 66 w 66"/>
                <a:gd name="T5" fmla="*/ 0 h 37"/>
                <a:gd name="T6" fmla="*/ 0 60000 65536"/>
                <a:gd name="T7" fmla="*/ 0 60000 65536"/>
                <a:gd name="T8" fmla="*/ 0 60000 65536"/>
                <a:gd name="T9" fmla="*/ 0 w 66"/>
                <a:gd name="T10" fmla="*/ 0 h 37"/>
                <a:gd name="T11" fmla="*/ 66 w 66"/>
                <a:gd name="T12" fmla="*/ 37 h 37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66" h="37">
                  <a:moveTo>
                    <a:pt x="0" y="37"/>
                  </a:moveTo>
                  <a:lnTo>
                    <a:pt x="66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9" name="Freeform 78">
              <a:extLst>
                <a:ext uri="{FF2B5EF4-FFF2-40B4-BE49-F238E27FC236}">
                  <a16:creationId xmlns:a16="http://schemas.microsoft.com/office/drawing/2014/main" id="{913E349F-9B71-486F-898B-530D4173B5B7}"/>
                </a:ext>
              </a:extLst>
            </xdr:cNvPr>
            <xdr:cNvSpPr>
              <a:spLocks/>
            </xdr:cNvSpPr>
          </xdr:nvSpPr>
          <xdr:spPr bwMode="auto">
            <a:xfrm>
              <a:off x="106" y="616"/>
              <a:ext cx="65" cy="37"/>
            </a:xfrm>
            <a:custGeom>
              <a:avLst/>
              <a:gdLst>
                <a:gd name="T0" fmla="*/ 65 w 65"/>
                <a:gd name="T1" fmla="*/ 37 h 37"/>
                <a:gd name="T2" fmla="*/ 0 w 65"/>
                <a:gd name="T3" fmla="*/ 0 h 37"/>
                <a:gd name="T4" fmla="*/ 0 w 65"/>
                <a:gd name="T5" fmla="*/ 0 h 37"/>
                <a:gd name="T6" fmla="*/ 0 60000 65536"/>
                <a:gd name="T7" fmla="*/ 0 60000 65536"/>
                <a:gd name="T8" fmla="*/ 0 60000 65536"/>
                <a:gd name="T9" fmla="*/ 0 w 65"/>
                <a:gd name="T10" fmla="*/ 0 h 37"/>
                <a:gd name="T11" fmla="*/ 65 w 65"/>
                <a:gd name="T12" fmla="*/ 37 h 37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65" h="37">
                  <a:moveTo>
                    <a:pt x="65" y="37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90" name="Freeform 79">
              <a:extLst>
                <a:ext uri="{FF2B5EF4-FFF2-40B4-BE49-F238E27FC236}">
                  <a16:creationId xmlns:a16="http://schemas.microsoft.com/office/drawing/2014/main" id="{6016296F-1EC9-4E97-BA70-FA03722DAE92}"/>
                </a:ext>
              </a:extLst>
            </xdr:cNvPr>
            <xdr:cNvSpPr>
              <a:spLocks/>
            </xdr:cNvSpPr>
          </xdr:nvSpPr>
          <xdr:spPr bwMode="auto">
            <a:xfrm>
              <a:off x="106" y="616"/>
              <a:ext cx="131" cy="1"/>
            </a:xfrm>
            <a:custGeom>
              <a:avLst/>
              <a:gdLst>
                <a:gd name="T0" fmla="*/ 0 w 131"/>
                <a:gd name="T1" fmla="*/ 0 h 1"/>
                <a:gd name="T2" fmla="*/ 131 w 131"/>
                <a:gd name="T3" fmla="*/ 0 h 1"/>
                <a:gd name="T4" fmla="*/ 131 w 131"/>
                <a:gd name="T5" fmla="*/ 0 h 1"/>
                <a:gd name="T6" fmla="*/ 0 60000 65536"/>
                <a:gd name="T7" fmla="*/ 0 60000 65536"/>
                <a:gd name="T8" fmla="*/ 0 60000 65536"/>
                <a:gd name="T9" fmla="*/ 0 w 131"/>
                <a:gd name="T10" fmla="*/ 0 h 1"/>
                <a:gd name="T11" fmla="*/ 131 w 131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31" h="1">
                  <a:moveTo>
                    <a:pt x="0" y="0"/>
                  </a:moveTo>
                  <a:lnTo>
                    <a:pt x="13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91" name="Freeform 80">
              <a:extLst>
                <a:ext uri="{FF2B5EF4-FFF2-40B4-BE49-F238E27FC236}">
                  <a16:creationId xmlns:a16="http://schemas.microsoft.com/office/drawing/2014/main" id="{705CFAC5-E2B5-4984-AF34-B9FF82616639}"/>
                </a:ext>
              </a:extLst>
            </xdr:cNvPr>
            <xdr:cNvSpPr>
              <a:spLocks/>
            </xdr:cNvSpPr>
          </xdr:nvSpPr>
          <xdr:spPr bwMode="auto">
            <a:xfrm>
              <a:off x="180" y="639"/>
              <a:ext cx="6" cy="6"/>
            </a:xfrm>
            <a:custGeom>
              <a:avLst/>
              <a:gdLst>
                <a:gd name="T0" fmla="*/ 2 w 6"/>
                <a:gd name="T1" fmla="*/ 0 h 6"/>
                <a:gd name="T2" fmla="*/ 0 w 6"/>
                <a:gd name="T3" fmla="*/ 2 h 6"/>
                <a:gd name="T4" fmla="*/ 6 w 6"/>
                <a:gd name="T5" fmla="*/ 6 h 6"/>
                <a:gd name="T6" fmla="*/ 2 w 6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2" y="0"/>
                  </a:moveTo>
                  <a:lnTo>
                    <a:pt x="0" y="2"/>
                  </a:lnTo>
                  <a:lnTo>
                    <a:pt x="6" y="6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2" name="Freeform 81">
              <a:extLst>
                <a:ext uri="{FF2B5EF4-FFF2-40B4-BE49-F238E27FC236}">
                  <a16:creationId xmlns:a16="http://schemas.microsoft.com/office/drawing/2014/main" id="{4EFD6765-D913-49A8-8A83-89B687522348}"/>
                </a:ext>
              </a:extLst>
            </xdr:cNvPr>
            <xdr:cNvSpPr>
              <a:spLocks/>
            </xdr:cNvSpPr>
          </xdr:nvSpPr>
          <xdr:spPr bwMode="auto">
            <a:xfrm>
              <a:off x="180" y="639"/>
              <a:ext cx="6" cy="6"/>
            </a:xfrm>
            <a:custGeom>
              <a:avLst/>
              <a:gdLst>
                <a:gd name="T0" fmla="*/ 2 w 6"/>
                <a:gd name="T1" fmla="*/ 0 h 6"/>
                <a:gd name="T2" fmla="*/ 0 w 6"/>
                <a:gd name="T3" fmla="*/ 2 h 6"/>
                <a:gd name="T4" fmla="*/ 6 w 6"/>
                <a:gd name="T5" fmla="*/ 6 h 6"/>
                <a:gd name="T6" fmla="*/ 2 w 6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2" y="0"/>
                  </a:moveTo>
                  <a:lnTo>
                    <a:pt x="0" y="2"/>
                  </a:lnTo>
                  <a:lnTo>
                    <a:pt x="6" y="6"/>
                  </a:ln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93" name="Freeform 82">
              <a:extLst>
                <a:ext uri="{FF2B5EF4-FFF2-40B4-BE49-F238E27FC236}">
                  <a16:creationId xmlns:a16="http://schemas.microsoft.com/office/drawing/2014/main" id="{2F590E86-AD1E-4BAA-B35A-D8EA947FB862}"/>
                </a:ext>
              </a:extLst>
            </xdr:cNvPr>
            <xdr:cNvSpPr>
              <a:spLocks/>
            </xdr:cNvSpPr>
          </xdr:nvSpPr>
          <xdr:spPr bwMode="auto">
            <a:xfrm>
              <a:off x="157" y="639"/>
              <a:ext cx="6" cy="6"/>
            </a:xfrm>
            <a:custGeom>
              <a:avLst/>
              <a:gdLst>
                <a:gd name="T0" fmla="*/ 6 w 6"/>
                <a:gd name="T1" fmla="*/ 2 h 6"/>
                <a:gd name="T2" fmla="*/ 4 w 6"/>
                <a:gd name="T3" fmla="*/ 0 h 6"/>
                <a:gd name="T4" fmla="*/ 0 w 6"/>
                <a:gd name="T5" fmla="*/ 6 h 6"/>
                <a:gd name="T6" fmla="*/ 6 w 6"/>
                <a:gd name="T7" fmla="*/ 2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6" y="2"/>
                  </a:moveTo>
                  <a:lnTo>
                    <a:pt x="4" y="0"/>
                  </a:lnTo>
                  <a:lnTo>
                    <a:pt x="0" y="6"/>
                  </a:lnTo>
                  <a:lnTo>
                    <a:pt x="6" y="2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4" name="Freeform 83">
              <a:extLst>
                <a:ext uri="{FF2B5EF4-FFF2-40B4-BE49-F238E27FC236}">
                  <a16:creationId xmlns:a16="http://schemas.microsoft.com/office/drawing/2014/main" id="{43E8CDF0-7073-4BC6-B865-741AB2E27793}"/>
                </a:ext>
              </a:extLst>
            </xdr:cNvPr>
            <xdr:cNvSpPr>
              <a:spLocks/>
            </xdr:cNvSpPr>
          </xdr:nvSpPr>
          <xdr:spPr bwMode="auto">
            <a:xfrm>
              <a:off x="157" y="639"/>
              <a:ext cx="6" cy="6"/>
            </a:xfrm>
            <a:custGeom>
              <a:avLst/>
              <a:gdLst>
                <a:gd name="T0" fmla="*/ 6 w 6"/>
                <a:gd name="T1" fmla="*/ 2 h 6"/>
                <a:gd name="T2" fmla="*/ 4 w 6"/>
                <a:gd name="T3" fmla="*/ 0 h 6"/>
                <a:gd name="T4" fmla="*/ 0 w 6"/>
                <a:gd name="T5" fmla="*/ 6 h 6"/>
                <a:gd name="T6" fmla="*/ 6 w 6"/>
                <a:gd name="T7" fmla="*/ 2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6" y="2"/>
                  </a:moveTo>
                  <a:lnTo>
                    <a:pt x="4" y="0"/>
                  </a:lnTo>
                  <a:lnTo>
                    <a:pt x="0" y="6"/>
                  </a:lnTo>
                  <a:lnTo>
                    <a:pt x="6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95" name="Rectangle 84">
              <a:extLst>
                <a:ext uri="{FF2B5EF4-FFF2-40B4-BE49-F238E27FC236}">
                  <a16:creationId xmlns:a16="http://schemas.microsoft.com/office/drawing/2014/main" id="{F2CF223E-C7B8-491C-AFD2-7007B683685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6" y="619"/>
              <a:ext cx="24" cy="1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ko-KR" sz="900" b="0" i="0" strike="noStrike">
                  <a:solidFill>
                    <a:srgbClr val="000000"/>
                  </a:solidFill>
                  <a:latin typeface="굴림"/>
                  <a:ea typeface="굴림"/>
                </a:rPr>
                <a:t>120 °</a:t>
              </a:r>
            </a:p>
          </xdr:txBody>
        </xdr:sp>
        <xdr:sp macro="" textlink="">
          <xdr:nvSpPr>
            <xdr:cNvPr id="96" name="Freeform 85">
              <a:extLst>
                <a:ext uri="{FF2B5EF4-FFF2-40B4-BE49-F238E27FC236}">
                  <a16:creationId xmlns:a16="http://schemas.microsoft.com/office/drawing/2014/main" id="{659E9482-AE24-4428-B152-22059CD98F04}"/>
                </a:ext>
              </a:extLst>
            </xdr:cNvPr>
            <xdr:cNvSpPr>
              <a:spLocks/>
            </xdr:cNvSpPr>
          </xdr:nvSpPr>
          <xdr:spPr bwMode="auto">
            <a:xfrm>
              <a:off x="157" y="637"/>
              <a:ext cx="29" cy="8"/>
            </a:xfrm>
            <a:custGeom>
              <a:avLst/>
              <a:gdLst>
                <a:gd name="T0" fmla="*/ 29 w 29"/>
                <a:gd name="T1" fmla="*/ 8 h 8"/>
                <a:gd name="T2" fmla="*/ 28 w 29"/>
                <a:gd name="T3" fmla="*/ 6 h 8"/>
                <a:gd name="T4" fmla="*/ 26 w 29"/>
                <a:gd name="T5" fmla="*/ 5 h 8"/>
                <a:gd name="T6" fmla="*/ 25 w 29"/>
                <a:gd name="T7" fmla="*/ 3 h 8"/>
                <a:gd name="T8" fmla="*/ 23 w 29"/>
                <a:gd name="T9" fmla="*/ 2 h 8"/>
                <a:gd name="T10" fmla="*/ 21 w 29"/>
                <a:gd name="T11" fmla="*/ 1 h 8"/>
                <a:gd name="T12" fmla="*/ 19 w 29"/>
                <a:gd name="T13" fmla="*/ 1 h 8"/>
                <a:gd name="T14" fmla="*/ 17 w 29"/>
                <a:gd name="T15" fmla="*/ 0 h 8"/>
                <a:gd name="T16" fmla="*/ 15 w 29"/>
                <a:gd name="T17" fmla="*/ 0 h 8"/>
                <a:gd name="T18" fmla="*/ 13 w 29"/>
                <a:gd name="T19" fmla="*/ 0 h 8"/>
                <a:gd name="T20" fmla="*/ 11 w 29"/>
                <a:gd name="T21" fmla="*/ 0 h 8"/>
                <a:gd name="T22" fmla="*/ 9 w 29"/>
                <a:gd name="T23" fmla="*/ 1 h 8"/>
                <a:gd name="T24" fmla="*/ 8 w 29"/>
                <a:gd name="T25" fmla="*/ 1 h 8"/>
                <a:gd name="T26" fmla="*/ 6 w 29"/>
                <a:gd name="T27" fmla="*/ 2 h 8"/>
                <a:gd name="T28" fmla="*/ 4 w 29"/>
                <a:gd name="T29" fmla="*/ 3 h 8"/>
                <a:gd name="T30" fmla="*/ 3 w 29"/>
                <a:gd name="T31" fmla="*/ 5 h 8"/>
                <a:gd name="T32" fmla="*/ 1 w 29"/>
                <a:gd name="T33" fmla="*/ 6 h 8"/>
                <a:gd name="T34" fmla="*/ 0 w 29"/>
                <a:gd name="T35" fmla="*/ 8 h 8"/>
                <a:gd name="T36" fmla="*/ 0 w 29"/>
                <a:gd name="T37" fmla="*/ 8 h 8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29"/>
                <a:gd name="T58" fmla="*/ 0 h 8"/>
                <a:gd name="T59" fmla="*/ 29 w 29"/>
                <a:gd name="T60" fmla="*/ 8 h 8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29" h="8">
                  <a:moveTo>
                    <a:pt x="29" y="8"/>
                  </a:moveTo>
                  <a:lnTo>
                    <a:pt x="28" y="6"/>
                  </a:lnTo>
                  <a:lnTo>
                    <a:pt x="26" y="5"/>
                  </a:lnTo>
                  <a:lnTo>
                    <a:pt x="25" y="3"/>
                  </a:lnTo>
                  <a:lnTo>
                    <a:pt x="23" y="2"/>
                  </a:lnTo>
                  <a:lnTo>
                    <a:pt x="21" y="1"/>
                  </a:lnTo>
                  <a:lnTo>
                    <a:pt x="19" y="1"/>
                  </a:lnTo>
                  <a:lnTo>
                    <a:pt x="17" y="0"/>
                  </a:lnTo>
                  <a:lnTo>
                    <a:pt x="15" y="0"/>
                  </a:lnTo>
                  <a:lnTo>
                    <a:pt x="13" y="0"/>
                  </a:lnTo>
                  <a:lnTo>
                    <a:pt x="11" y="0"/>
                  </a:lnTo>
                  <a:lnTo>
                    <a:pt x="9" y="1"/>
                  </a:lnTo>
                  <a:lnTo>
                    <a:pt x="8" y="1"/>
                  </a:lnTo>
                  <a:lnTo>
                    <a:pt x="6" y="2"/>
                  </a:lnTo>
                  <a:lnTo>
                    <a:pt x="4" y="3"/>
                  </a:lnTo>
                  <a:lnTo>
                    <a:pt x="3" y="5"/>
                  </a:lnTo>
                  <a:lnTo>
                    <a:pt x="1" y="6"/>
                  </a:lnTo>
                  <a:lnTo>
                    <a:pt x="0" y="8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78" name="Freeform 86">
            <a:extLst>
              <a:ext uri="{FF2B5EF4-FFF2-40B4-BE49-F238E27FC236}">
                <a16:creationId xmlns:a16="http://schemas.microsoft.com/office/drawing/2014/main" id="{DC63C400-CDBC-4EBF-A615-A918DBE766C9}"/>
              </a:ext>
            </a:extLst>
          </xdr:cNvPr>
          <xdr:cNvSpPr>
            <a:spLocks/>
          </xdr:cNvSpPr>
        </xdr:nvSpPr>
        <xdr:spPr bwMode="auto">
          <a:xfrm>
            <a:off x="89" y="571"/>
            <a:ext cx="165" cy="164"/>
          </a:xfrm>
          <a:custGeom>
            <a:avLst/>
            <a:gdLst>
              <a:gd name="T0" fmla="*/ 165 w 165"/>
              <a:gd name="T1" fmla="*/ 82 h 164"/>
              <a:gd name="T2" fmla="*/ 164 w 165"/>
              <a:gd name="T3" fmla="*/ 73 h 164"/>
              <a:gd name="T4" fmla="*/ 163 w 165"/>
              <a:gd name="T5" fmla="*/ 64 h 164"/>
              <a:gd name="T6" fmla="*/ 160 w 165"/>
              <a:gd name="T7" fmla="*/ 55 h 164"/>
              <a:gd name="T8" fmla="*/ 156 w 165"/>
              <a:gd name="T9" fmla="*/ 47 h 164"/>
              <a:gd name="T10" fmla="*/ 152 w 165"/>
              <a:gd name="T11" fmla="*/ 39 h 164"/>
              <a:gd name="T12" fmla="*/ 147 w 165"/>
              <a:gd name="T13" fmla="*/ 31 h 164"/>
              <a:gd name="T14" fmla="*/ 141 w 165"/>
              <a:gd name="T15" fmla="*/ 24 h 164"/>
              <a:gd name="T16" fmla="*/ 134 w 165"/>
              <a:gd name="T17" fmla="*/ 18 h 164"/>
              <a:gd name="T18" fmla="*/ 126 w 165"/>
              <a:gd name="T19" fmla="*/ 13 h 164"/>
              <a:gd name="T20" fmla="*/ 118 w 165"/>
              <a:gd name="T21" fmla="*/ 8 h 164"/>
              <a:gd name="T22" fmla="*/ 110 w 165"/>
              <a:gd name="T23" fmla="*/ 5 h 164"/>
              <a:gd name="T24" fmla="*/ 101 w 165"/>
              <a:gd name="T25" fmla="*/ 2 h 164"/>
              <a:gd name="T26" fmla="*/ 92 w 165"/>
              <a:gd name="T27" fmla="*/ 1 h 164"/>
              <a:gd name="T28" fmla="*/ 82 w 165"/>
              <a:gd name="T29" fmla="*/ 0 h 164"/>
              <a:gd name="T30" fmla="*/ 73 w 165"/>
              <a:gd name="T31" fmla="*/ 1 h 164"/>
              <a:gd name="T32" fmla="*/ 64 w 165"/>
              <a:gd name="T33" fmla="*/ 2 h 164"/>
              <a:gd name="T34" fmla="*/ 55 w 165"/>
              <a:gd name="T35" fmla="*/ 5 h 164"/>
              <a:gd name="T36" fmla="*/ 47 w 165"/>
              <a:gd name="T37" fmla="*/ 8 h 164"/>
              <a:gd name="T38" fmla="*/ 39 w 165"/>
              <a:gd name="T39" fmla="*/ 13 h 164"/>
              <a:gd name="T40" fmla="*/ 31 w 165"/>
              <a:gd name="T41" fmla="*/ 18 h 164"/>
              <a:gd name="T42" fmla="*/ 24 w 165"/>
              <a:gd name="T43" fmla="*/ 24 h 164"/>
              <a:gd name="T44" fmla="*/ 18 w 165"/>
              <a:gd name="T45" fmla="*/ 31 h 164"/>
              <a:gd name="T46" fmla="*/ 13 w 165"/>
              <a:gd name="T47" fmla="*/ 39 h 164"/>
              <a:gd name="T48" fmla="*/ 8 w 165"/>
              <a:gd name="T49" fmla="*/ 47 h 164"/>
              <a:gd name="T50" fmla="*/ 5 w 165"/>
              <a:gd name="T51" fmla="*/ 55 h 164"/>
              <a:gd name="T52" fmla="*/ 2 w 165"/>
              <a:gd name="T53" fmla="*/ 64 h 164"/>
              <a:gd name="T54" fmla="*/ 1 w 165"/>
              <a:gd name="T55" fmla="*/ 73 h 164"/>
              <a:gd name="T56" fmla="*/ 0 w 165"/>
              <a:gd name="T57" fmla="*/ 82 h 164"/>
              <a:gd name="T58" fmla="*/ 1 w 165"/>
              <a:gd name="T59" fmla="*/ 91 h 164"/>
              <a:gd name="T60" fmla="*/ 2 w 165"/>
              <a:gd name="T61" fmla="*/ 101 h 164"/>
              <a:gd name="T62" fmla="*/ 5 w 165"/>
              <a:gd name="T63" fmla="*/ 109 h 164"/>
              <a:gd name="T64" fmla="*/ 8 w 165"/>
              <a:gd name="T65" fmla="*/ 118 h 164"/>
              <a:gd name="T66" fmla="*/ 13 w 165"/>
              <a:gd name="T67" fmla="*/ 126 h 164"/>
              <a:gd name="T68" fmla="*/ 18 w 165"/>
              <a:gd name="T69" fmla="*/ 133 h 164"/>
              <a:gd name="T70" fmla="*/ 24 w 165"/>
              <a:gd name="T71" fmla="*/ 140 h 164"/>
              <a:gd name="T72" fmla="*/ 31 w 165"/>
              <a:gd name="T73" fmla="*/ 146 h 164"/>
              <a:gd name="T74" fmla="*/ 39 w 165"/>
              <a:gd name="T75" fmla="*/ 152 h 164"/>
              <a:gd name="T76" fmla="*/ 47 w 165"/>
              <a:gd name="T77" fmla="*/ 156 h 164"/>
              <a:gd name="T78" fmla="*/ 55 w 165"/>
              <a:gd name="T79" fmla="*/ 160 h 164"/>
              <a:gd name="T80" fmla="*/ 64 w 165"/>
              <a:gd name="T81" fmla="*/ 162 h 164"/>
              <a:gd name="T82" fmla="*/ 73 w 165"/>
              <a:gd name="T83" fmla="*/ 164 h 164"/>
              <a:gd name="T84" fmla="*/ 82 w 165"/>
              <a:gd name="T85" fmla="*/ 164 h 164"/>
              <a:gd name="T86" fmla="*/ 92 w 165"/>
              <a:gd name="T87" fmla="*/ 164 h 164"/>
              <a:gd name="T88" fmla="*/ 101 w 165"/>
              <a:gd name="T89" fmla="*/ 162 h 164"/>
              <a:gd name="T90" fmla="*/ 110 w 165"/>
              <a:gd name="T91" fmla="*/ 160 h 164"/>
              <a:gd name="T92" fmla="*/ 118 w 165"/>
              <a:gd name="T93" fmla="*/ 156 h 164"/>
              <a:gd name="T94" fmla="*/ 126 w 165"/>
              <a:gd name="T95" fmla="*/ 152 h 164"/>
              <a:gd name="T96" fmla="*/ 134 w 165"/>
              <a:gd name="T97" fmla="*/ 146 h 164"/>
              <a:gd name="T98" fmla="*/ 141 w 165"/>
              <a:gd name="T99" fmla="*/ 140 h 164"/>
              <a:gd name="T100" fmla="*/ 147 w 165"/>
              <a:gd name="T101" fmla="*/ 133 h 164"/>
              <a:gd name="T102" fmla="*/ 152 w 165"/>
              <a:gd name="T103" fmla="*/ 126 h 164"/>
              <a:gd name="T104" fmla="*/ 156 w 165"/>
              <a:gd name="T105" fmla="*/ 118 h 164"/>
              <a:gd name="T106" fmla="*/ 160 w 165"/>
              <a:gd name="T107" fmla="*/ 109 h 164"/>
              <a:gd name="T108" fmla="*/ 163 w 165"/>
              <a:gd name="T109" fmla="*/ 101 h 164"/>
              <a:gd name="T110" fmla="*/ 164 w 165"/>
              <a:gd name="T111" fmla="*/ 91 h 164"/>
              <a:gd name="T112" fmla="*/ 165 w 165"/>
              <a:gd name="T113" fmla="*/ 82 h 164"/>
              <a:gd name="T114" fmla="*/ 165 w 165"/>
              <a:gd name="T115" fmla="*/ 82 h 164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w 165"/>
              <a:gd name="T175" fmla="*/ 0 h 164"/>
              <a:gd name="T176" fmla="*/ 165 w 165"/>
              <a:gd name="T177" fmla="*/ 164 h 164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T174" t="T175" r="T176" b="T177"/>
            <a:pathLst>
              <a:path w="165" h="164">
                <a:moveTo>
                  <a:pt x="165" y="82"/>
                </a:moveTo>
                <a:lnTo>
                  <a:pt x="164" y="73"/>
                </a:lnTo>
                <a:lnTo>
                  <a:pt x="163" y="64"/>
                </a:lnTo>
                <a:lnTo>
                  <a:pt x="160" y="55"/>
                </a:lnTo>
                <a:lnTo>
                  <a:pt x="156" y="47"/>
                </a:lnTo>
                <a:lnTo>
                  <a:pt x="152" y="39"/>
                </a:lnTo>
                <a:lnTo>
                  <a:pt x="147" y="31"/>
                </a:lnTo>
                <a:lnTo>
                  <a:pt x="141" y="24"/>
                </a:lnTo>
                <a:lnTo>
                  <a:pt x="134" y="18"/>
                </a:lnTo>
                <a:lnTo>
                  <a:pt x="126" y="13"/>
                </a:lnTo>
                <a:lnTo>
                  <a:pt x="118" y="8"/>
                </a:lnTo>
                <a:lnTo>
                  <a:pt x="110" y="5"/>
                </a:lnTo>
                <a:lnTo>
                  <a:pt x="101" y="2"/>
                </a:lnTo>
                <a:lnTo>
                  <a:pt x="92" y="1"/>
                </a:lnTo>
                <a:lnTo>
                  <a:pt x="82" y="0"/>
                </a:lnTo>
                <a:lnTo>
                  <a:pt x="73" y="1"/>
                </a:lnTo>
                <a:lnTo>
                  <a:pt x="64" y="2"/>
                </a:lnTo>
                <a:lnTo>
                  <a:pt x="55" y="5"/>
                </a:lnTo>
                <a:lnTo>
                  <a:pt x="47" y="8"/>
                </a:lnTo>
                <a:lnTo>
                  <a:pt x="39" y="13"/>
                </a:lnTo>
                <a:lnTo>
                  <a:pt x="31" y="18"/>
                </a:lnTo>
                <a:lnTo>
                  <a:pt x="24" y="24"/>
                </a:lnTo>
                <a:lnTo>
                  <a:pt x="18" y="31"/>
                </a:lnTo>
                <a:lnTo>
                  <a:pt x="13" y="39"/>
                </a:lnTo>
                <a:lnTo>
                  <a:pt x="8" y="47"/>
                </a:lnTo>
                <a:lnTo>
                  <a:pt x="5" y="55"/>
                </a:lnTo>
                <a:lnTo>
                  <a:pt x="2" y="64"/>
                </a:lnTo>
                <a:lnTo>
                  <a:pt x="1" y="73"/>
                </a:lnTo>
                <a:lnTo>
                  <a:pt x="0" y="82"/>
                </a:lnTo>
                <a:lnTo>
                  <a:pt x="1" y="91"/>
                </a:lnTo>
                <a:lnTo>
                  <a:pt x="2" y="101"/>
                </a:lnTo>
                <a:lnTo>
                  <a:pt x="5" y="109"/>
                </a:lnTo>
                <a:lnTo>
                  <a:pt x="8" y="118"/>
                </a:lnTo>
                <a:lnTo>
                  <a:pt x="13" y="126"/>
                </a:lnTo>
                <a:lnTo>
                  <a:pt x="18" y="133"/>
                </a:lnTo>
                <a:lnTo>
                  <a:pt x="24" y="140"/>
                </a:lnTo>
                <a:lnTo>
                  <a:pt x="31" y="146"/>
                </a:lnTo>
                <a:lnTo>
                  <a:pt x="39" y="152"/>
                </a:lnTo>
                <a:lnTo>
                  <a:pt x="47" y="156"/>
                </a:lnTo>
                <a:lnTo>
                  <a:pt x="55" y="160"/>
                </a:lnTo>
                <a:lnTo>
                  <a:pt x="64" y="162"/>
                </a:lnTo>
                <a:lnTo>
                  <a:pt x="73" y="164"/>
                </a:lnTo>
                <a:lnTo>
                  <a:pt x="82" y="164"/>
                </a:lnTo>
                <a:lnTo>
                  <a:pt x="92" y="164"/>
                </a:lnTo>
                <a:lnTo>
                  <a:pt x="101" y="162"/>
                </a:lnTo>
                <a:lnTo>
                  <a:pt x="110" y="160"/>
                </a:lnTo>
                <a:lnTo>
                  <a:pt x="118" y="156"/>
                </a:lnTo>
                <a:lnTo>
                  <a:pt x="126" y="152"/>
                </a:lnTo>
                <a:lnTo>
                  <a:pt x="134" y="146"/>
                </a:lnTo>
                <a:lnTo>
                  <a:pt x="141" y="140"/>
                </a:lnTo>
                <a:lnTo>
                  <a:pt x="147" y="133"/>
                </a:lnTo>
                <a:lnTo>
                  <a:pt x="152" y="126"/>
                </a:lnTo>
                <a:lnTo>
                  <a:pt x="156" y="118"/>
                </a:lnTo>
                <a:lnTo>
                  <a:pt x="160" y="109"/>
                </a:lnTo>
                <a:lnTo>
                  <a:pt x="163" y="101"/>
                </a:lnTo>
                <a:lnTo>
                  <a:pt x="164" y="91"/>
                </a:lnTo>
                <a:lnTo>
                  <a:pt x="165" y="82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79" name="Group 87">
            <a:extLst>
              <a:ext uri="{FF2B5EF4-FFF2-40B4-BE49-F238E27FC236}">
                <a16:creationId xmlns:a16="http://schemas.microsoft.com/office/drawing/2014/main" id="{CF3042BA-3CA8-4D30-B7C7-7100E30550D1}"/>
              </a:ext>
            </a:extLst>
          </xdr:cNvPr>
          <xdr:cNvGrpSpPr>
            <a:grpSpLocks/>
          </xdr:cNvGrpSpPr>
        </xdr:nvGrpSpPr>
        <xdr:grpSpPr bwMode="auto">
          <a:xfrm>
            <a:off x="252" y="616"/>
            <a:ext cx="43" cy="114"/>
            <a:chOff x="252" y="616"/>
            <a:chExt cx="43" cy="114"/>
          </a:xfrm>
        </xdr:grpSpPr>
        <xdr:sp macro="" textlink="">
          <xdr:nvSpPr>
            <xdr:cNvPr id="80" name="Freeform 88">
              <a:extLst>
                <a:ext uri="{FF2B5EF4-FFF2-40B4-BE49-F238E27FC236}">
                  <a16:creationId xmlns:a16="http://schemas.microsoft.com/office/drawing/2014/main" id="{551B3C0B-600C-4FFD-AE98-4BD5DBFD9FC9}"/>
                </a:ext>
              </a:extLst>
            </xdr:cNvPr>
            <xdr:cNvSpPr>
              <a:spLocks/>
            </xdr:cNvSpPr>
          </xdr:nvSpPr>
          <xdr:spPr bwMode="auto">
            <a:xfrm>
              <a:off x="252" y="729"/>
              <a:ext cx="43" cy="1"/>
            </a:xfrm>
            <a:custGeom>
              <a:avLst/>
              <a:gdLst>
                <a:gd name="T0" fmla="*/ 0 w 43"/>
                <a:gd name="T1" fmla="*/ 0 h 1"/>
                <a:gd name="T2" fmla="*/ 43 w 43"/>
                <a:gd name="T3" fmla="*/ 0 h 1"/>
                <a:gd name="T4" fmla="*/ 43 w 43"/>
                <a:gd name="T5" fmla="*/ 0 h 1"/>
                <a:gd name="T6" fmla="*/ 0 60000 65536"/>
                <a:gd name="T7" fmla="*/ 0 60000 65536"/>
                <a:gd name="T8" fmla="*/ 0 60000 65536"/>
                <a:gd name="T9" fmla="*/ 0 w 43"/>
                <a:gd name="T10" fmla="*/ 0 h 1"/>
                <a:gd name="T11" fmla="*/ 43 w 43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" h="1">
                  <a:moveTo>
                    <a:pt x="0" y="0"/>
                  </a:moveTo>
                  <a:lnTo>
                    <a:pt x="43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" name="Freeform 89">
              <a:extLst>
                <a:ext uri="{FF2B5EF4-FFF2-40B4-BE49-F238E27FC236}">
                  <a16:creationId xmlns:a16="http://schemas.microsoft.com/office/drawing/2014/main" id="{C3BECEB9-4DA7-412C-AA8E-45589F01A12A}"/>
                </a:ext>
              </a:extLst>
            </xdr:cNvPr>
            <xdr:cNvSpPr>
              <a:spLocks/>
            </xdr:cNvSpPr>
          </xdr:nvSpPr>
          <xdr:spPr bwMode="auto">
            <a:xfrm>
              <a:off x="252" y="616"/>
              <a:ext cx="43" cy="1"/>
            </a:xfrm>
            <a:custGeom>
              <a:avLst/>
              <a:gdLst>
                <a:gd name="T0" fmla="*/ 0 w 43"/>
                <a:gd name="T1" fmla="*/ 0 h 1"/>
                <a:gd name="T2" fmla="*/ 43 w 43"/>
                <a:gd name="T3" fmla="*/ 0 h 1"/>
                <a:gd name="T4" fmla="*/ 43 w 43"/>
                <a:gd name="T5" fmla="*/ 0 h 1"/>
                <a:gd name="T6" fmla="*/ 0 60000 65536"/>
                <a:gd name="T7" fmla="*/ 0 60000 65536"/>
                <a:gd name="T8" fmla="*/ 0 60000 65536"/>
                <a:gd name="T9" fmla="*/ 0 w 43"/>
                <a:gd name="T10" fmla="*/ 0 h 1"/>
                <a:gd name="T11" fmla="*/ 43 w 43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" h="1">
                  <a:moveTo>
                    <a:pt x="0" y="0"/>
                  </a:moveTo>
                  <a:lnTo>
                    <a:pt x="43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" name="Freeform 90">
              <a:extLst>
                <a:ext uri="{FF2B5EF4-FFF2-40B4-BE49-F238E27FC236}">
                  <a16:creationId xmlns:a16="http://schemas.microsoft.com/office/drawing/2014/main" id="{14E7B171-B339-4911-94A8-8B1409E3ECC9}"/>
                </a:ext>
              </a:extLst>
            </xdr:cNvPr>
            <xdr:cNvSpPr>
              <a:spLocks/>
            </xdr:cNvSpPr>
          </xdr:nvSpPr>
          <xdr:spPr bwMode="auto">
            <a:xfrm>
              <a:off x="289" y="616"/>
              <a:ext cx="1" cy="113"/>
            </a:xfrm>
            <a:custGeom>
              <a:avLst/>
              <a:gdLst>
                <a:gd name="T0" fmla="*/ 0 w 1"/>
                <a:gd name="T1" fmla="*/ 113 h 113"/>
                <a:gd name="T2" fmla="*/ 0 w 1"/>
                <a:gd name="T3" fmla="*/ 0 h 113"/>
                <a:gd name="T4" fmla="*/ 0 w 1"/>
                <a:gd name="T5" fmla="*/ 0 h 113"/>
                <a:gd name="T6" fmla="*/ 0 60000 65536"/>
                <a:gd name="T7" fmla="*/ 0 60000 65536"/>
                <a:gd name="T8" fmla="*/ 0 60000 65536"/>
                <a:gd name="T9" fmla="*/ 0 w 1"/>
                <a:gd name="T10" fmla="*/ 0 h 113"/>
                <a:gd name="T11" fmla="*/ 1 w 1"/>
                <a:gd name="T12" fmla="*/ 113 h 1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113">
                  <a:moveTo>
                    <a:pt x="0" y="11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3" name="Freeform 91">
              <a:extLst>
                <a:ext uri="{FF2B5EF4-FFF2-40B4-BE49-F238E27FC236}">
                  <a16:creationId xmlns:a16="http://schemas.microsoft.com/office/drawing/2014/main" id="{16E1BFF3-F543-43BB-BD21-58A575617A7F}"/>
                </a:ext>
              </a:extLst>
            </xdr:cNvPr>
            <xdr:cNvSpPr>
              <a:spLocks/>
            </xdr:cNvSpPr>
          </xdr:nvSpPr>
          <xdr:spPr bwMode="auto">
            <a:xfrm>
              <a:off x="288" y="722"/>
              <a:ext cx="2" cy="7"/>
            </a:xfrm>
            <a:custGeom>
              <a:avLst/>
              <a:gdLst>
                <a:gd name="T0" fmla="*/ 0 w 2"/>
                <a:gd name="T1" fmla="*/ 0 h 7"/>
                <a:gd name="T2" fmla="*/ 2 w 2"/>
                <a:gd name="T3" fmla="*/ 0 h 7"/>
                <a:gd name="T4" fmla="*/ 1 w 2"/>
                <a:gd name="T5" fmla="*/ 7 h 7"/>
                <a:gd name="T6" fmla="*/ 0 w 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7"/>
                <a:gd name="T14" fmla="*/ 2 w 2"/>
                <a:gd name="T15" fmla="*/ 7 h 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7">
                  <a:moveTo>
                    <a:pt x="0" y="0"/>
                  </a:moveTo>
                  <a:lnTo>
                    <a:pt x="2" y="0"/>
                  </a:lnTo>
                  <a:lnTo>
                    <a:pt x="1" y="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4" name="Freeform 92">
              <a:extLst>
                <a:ext uri="{FF2B5EF4-FFF2-40B4-BE49-F238E27FC236}">
                  <a16:creationId xmlns:a16="http://schemas.microsoft.com/office/drawing/2014/main" id="{F7C4513E-87CB-4D55-92DE-C374F7800258}"/>
                </a:ext>
              </a:extLst>
            </xdr:cNvPr>
            <xdr:cNvSpPr>
              <a:spLocks/>
            </xdr:cNvSpPr>
          </xdr:nvSpPr>
          <xdr:spPr bwMode="auto">
            <a:xfrm>
              <a:off x="288" y="722"/>
              <a:ext cx="2" cy="7"/>
            </a:xfrm>
            <a:custGeom>
              <a:avLst/>
              <a:gdLst>
                <a:gd name="T0" fmla="*/ 0 w 2"/>
                <a:gd name="T1" fmla="*/ 0 h 7"/>
                <a:gd name="T2" fmla="*/ 2 w 2"/>
                <a:gd name="T3" fmla="*/ 0 h 7"/>
                <a:gd name="T4" fmla="*/ 1 w 2"/>
                <a:gd name="T5" fmla="*/ 7 h 7"/>
                <a:gd name="T6" fmla="*/ 0 w 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7"/>
                <a:gd name="T14" fmla="*/ 2 w 2"/>
                <a:gd name="T15" fmla="*/ 7 h 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7">
                  <a:moveTo>
                    <a:pt x="0" y="0"/>
                  </a:moveTo>
                  <a:lnTo>
                    <a:pt x="2" y="0"/>
                  </a:lnTo>
                  <a:lnTo>
                    <a:pt x="1" y="7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5" name="Freeform 93">
              <a:extLst>
                <a:ext uri="{FF2B5EF4-FFF2-40B4-BE49-F238E27FC236}">
                  <a16:creationId xmlns:a16="http://schemas.microsoft.com/office/drawing/2014/main" id="{A1B87C8C-26D7-419C-8A07-827567280629}"/>
                </a:ext>
              </a:extLst>
            </xdr:cNvPr>
            <xdr:cNvSpPr>
              <a:spLocks/>
            </xdr:cNvSpPr>
          </xdr:nvSpPr>
          <xdr:spPr bwMode="auto">
            <a:xfrm>
              <a:off x="288" y="616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6" name="Freeform 94">
              <a:extLst>
                <a:ext uri="{FF2B5EF4-FFF2-40B4-BE49-F238E27FC236}">
                  <a16:creationId xmlns:a16="http://schemas.microsoft.com/office/drawing/2014/main" id="{B2D8A71B-76FC-47DD-BAD4-DF173CD81657}"/>
                </a:ext>
              </a:extLst>
            </xdr:cNvPr>
            <xdr:cNvSpPr>
              <a:spLocks/>
            </xdr:cNvSpPr>
          </xdr:nvSpPr>
          <xdr:spPr bwMode="auto">
            <a:xfrm>
              <a:off x="288" y="616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7" name="Rectangle 95">
              <a:extLst>
                <a:ext uri="{FF2B5EF4-FFF2-40B4-BE49-F238E27FC236}">
                  <a16:creationId xmlns:a16="http://schemas.microsoft.com/office/drawing/2014/main" id="{03480E91-A119-44BE-88E9-F823D6567B93}"/>
                </a:ext>
              </a:extLst>
            </xdr:cNvPr>
            <xdr:cNvSpPr>
              <a:spLocks noChangeArrowheads="1"/>
            </xdr:cNvSpPr>
          </xdr:nvSpPr>
          <xdr:spPr bwMode="auto">
            <a:xfrm rot="10800000">
              <a:off x="258" y="668"/>
              <a:ext cx="37" cy="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en-US" altLang="ko-KR" sz="900" b="0" i="0" strike="noStrike">
                  <a:solidFill>
                    <a:srgbClr val="000000"/>
                  </a:solidFill>
                  <a:latin typeface="굴림"/>
                  <a:ea typeface="굴림"/>
                </a:rPr>
                <a:t>0.75D</a:t>
              </a:r>
            </a:p>
          </xdr:txBody>
        </xdr:sp>
      </xdr:grpSp>
    </xdr:grpSp>
    <xdr:clientData/>
  </xdr:twoCellAnchor>
  <xdr:twoCellAnchor>
    <xdr:from>
      <xdr:col>16</xdr:col>
      <xdr:colOff>219075</xdr:colOff>
      <xdr:row>4</xdr:row>
      <xdr:rowOff>209550</xdr:rowOff>
    </xdr:from>
    <xdr:to>
      <xdr:col>22</xdr:col>
      <xdr:colOff>723900</xdr:colOff>
      <xdr:row>6</xdr:row>
      <xdr:rowOff>219075</xdr:rowOff>
    </xdr:to>
    <xdr:sp macro="" textlink="">
      <xdr:nvSpPr>
        <xdr:cNvPr id="97" name="Freeform 1">
          <a:extLst>
            <a:ext uri="{FF2B5EF4-FFF2-40B4-BE49-F238E27FC236}">
              <a16:creationId xmlns:a16="http://schemas.microsoft.com/office/drawing/2014/main" id="{99AA5B82-B259-490C-A9DC-9C88FA31A276}"/>
            </a:ext>
          </a:extLst>
        </xdr:cNvPr>
        <xdr:cNvSpPr>
          <a:spLocks/>
        </xdr:cNvSpPr>
      </xdr:nvSpPr>
      <xdr:spPr bwMode="auto">
        <a:xfrm>
          <a:off x="5000625" y="1162050"/>
          <a:ext cx="0" cy="485775"/>
        </a:xfrm>
        <a:custGeom>
          <a:avLst/>
          <a:gdLst>
            <a:gd name="T0" fmla="*/ 0 w 599"/>
            <a:gd name="T1" fmla="*/ 0 h 49"/>
            <a:gd name="T2" fmla="*/ 0 w 599"/>
            <a:gd name="T3" fmla="*/ 2147483647 h 49"/>
            <a:gd name="T4" fmla="*/ 0 w 599"/>
            <a:gd name="T5" fmla="*/ 2147483647 h 49"/>
            <a:gd name="T6" fmla="*/ 0 w 599"/>
            <a:gd name="T7" fmla="*/ 2147483647 h 49"/>
            <a:gd name="T8" fmla="*/ 0 w 599"/>
            <a:gd name="T9" fmla="*/ 2147483647 h 49"/>
            <a:gd name="T10" fmla="*/ 0 w 599"/>
            <a:gd name="T11" fmla="*/ 2147483647 h 49"/>
            <a:gd name="T12" fmla="*/ 0 w 599"/>
            <a:gd name="T13" fmla="*/ 2147483647 h 49"/>
            <a:gd name="T14" fmla="*/ 0 w 599"/>
            <a:gd name="T15" fmla="*/ 2147483647 h 49"/>
            <a:gd name="T16" fmla="*/ 0 w 599"/>
            <a:gd name="T17" fmla="*/ 2147483647 h 49"/>
            <a:gd name="T18" fmla="*/ 0 w 599"/>
            <a:gd name="T19" fmla="*/ 2147483647 h 49"/>
            <a:gd name="T20" fmla="*/ 0 w 599"/>
            <a:gd name="T21" fmla="*/ 2147483647 h 49"/>
            <a:gd name="T22" fmla="*/ 0 w 599"/>
            <a:gd name="T23" fmla="*/ 2147483647 h 49"/>
            <a:gd name="T24" fmla="*/ 0 w 599"/>
            <a:gd name="T25" fmla="*/ 2147483647 h 49"/>
            <a:gd name="T26" fmla="*/ 0 w 599"/>
            <a:gd name="T27" fmla="*/ 2147483647 h 49"/>
            <a:gd name="T28" fmla="*/ 0 w 599"/>
            <a:gd name="T29" fmla="*/ 2147483647 h 49"/>
            <a:gd name="T30" fmla="*/ 0 w 599"/>
            <a:gd name="T31" fmla="*/ 2147483647 h 49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w 599"/>
            <a:gd name="T49" fmla="*/ 0 h 49"/>
            <a:gd name="T50" fmla="*/ 0 w 599"/>
            <a:gd name="T51" fmla="*/ 49 h 49"/>
          </a:gdLst>
          <a:ahLst/>
          <a:cxnLst>
            <a:cxn ang="T32">
              <a:pos x="T0" y="T1"/>
            </a:cxn>
            <a:cxn ang="T33">
              <a:pos x="T2" y="T3"/>
            </a:cxn>
            <a:cxn ang="T34">
              <a:pos x="T4" y="T5"/>
            </a:cxn>
            <a:cxn ang="T35">
              <a:pos x="T6" y="T7"/>
            </a:cxn>
            <a:cxn ang="T36">
              <a:pos x="T8" y="T9"/>
            </a:cxn>
            <a:cxn ang="T37">
              <a:pos x="T10" y="T11"/>
            </a:cxn>
            <a:cxn ang="T38">
              <a:pos x="T12" y="T13"/>
            </a:cxn>
            <a:cxn ang="T39">
              <a:pos x="T14" y="T15"/>
            </a:cxn>
            <a:cxn ang="T40">
              <a:pos x="T16" y="T17"/>
            </a:cxn>
            <a:cxn ang="T41">
              <a:pos x="T18" y="T19"/>
            </a:cxn>
            <a:cxn ang="T42">
              <a:pos x="T20" y="T21"/>
            </a:cxn>
            <a:cxn ang="T43">
              <a:pos x="T22" y="T23"/>
            </a:cxn>
            <a:cxn ang="T44">
              <a:pos x="T24" y="T25"/>
            </a:cxn>
            <a:cxn ang="T45">
              <a:pos x="T26" y="T27"/>
            </a:cxn>
            <a:cxn ang="T46">
              <a:pos x="T28" y="T29"/>
            </a:cxn>
            <a:cxn ang="T47">
              <a:pos x="T30" y="T31"/>
            </a:cxn>
          </a:cxnLst>
          <a:rect l="T48" t="T49" r="T50" b="T51"/>
          <a:pathLst>
            <a:path w="599" h="49">
              <a:moveTo>
                <a:pt x="0" y="0"/>
              </a:moveTo>
              <a:lnTo>
                <a:pt x="132" y="1"/>
              </a:lnTo>
              <a:lnTo>
                <a:pt x="143" y="49"/>
              </a:lnTo>
              <a:lnTo>
                <a:pt x="160" y="49"/>
              </a:lnTo>
              <a:lnTo>
                <a:pt x="143" y="49"/>
              </a:lnTo>
              <a:lnTo>
                <a:pt x="132" y="1"/>
              </a:lnTo>
              <a:lnTo>
                <a:pt x="149" y="1"/>
              </a:lnTo>
              <a:lnTo>
                <a:pt x="160" y="49"/>
              </a:lnTo>
              <a:lnTo>
                <a:pt x="432" y="49"/>
              </a:lnTo>
              <a:lnTo>
                <a:pt x="445" y="1"/>
              </a:lnTo>
              <a:lnTo>
                <a:pt x="461" y="1"/>
              </a:lnTo>
              <a:lnTo>
                <a:pt x="448" y="49"/>
              </a:lnTo>
              <a:lnTo>
                <a:pt x="432" y="49"/>
              </a:lnTo>
              <a:lnTo>
                <a:pt x="448" y="49"/>
              </a:lnTo>
              <a:lnTo>
                <a:pt x="461" y="1"/>
              </a:lnTo>
              <a:lnTo>
                <a:pt x="599" y="2"/>
              </a:lnTo>
            </a:path>
          </a:pathLst>
        </a:cu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400050</xdr:colOff>
      <xdr:row>5</xdr:row>
      <xdr:rowOff>95250</xdr:rowOff>
    </xdr:from>
    <xdr:to>
      <xdr:col>21</xdr:col>
      <xdr:colOff>76200</xdr:colOff>
      <xdr:row>5</xdr:row>
      <xdr:rowOff>95250</xdr:rowOff>
    </xdr:to>
    <xdr:sp macro="" textlink="">
      <xdr:nvSpPr>
        <xdr:cNvPr id="98" name="Line 2">
          <a:extLst>
            <a:ext uri="{FF2B5EF4-FFF2-40B4-BE49-F238E27FC236}">
              <a16:creationId xmlns:a16="http://schemas.microsoft.com/office/drawing/2014/main" id="{11F6E665-8974-4F3F-BF5E-B29EBF2D3D09}"/>
            </a:ext>
          </a:extLst>
        </xdr:cNvPr>
        <xdr:cNvSpPr>
          <a:spLocks noChangeShapeType="1"/>
        </xdr:cNvSpPr>
      </xdr:nvSpPr>
      <xdr:spPr bwMode="auto">
        <a:xfrm>
          <a:off x="5000625" y="1285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lgDash"/>
          <a:round/>
          <a:headEnd/>
          <a:tailEnd/>
        </a:ln>
      </xdr:spPr>
    </xdr:sp>
    <xdr:clientData/>
  </xdr:twoCellAnchor>
  <xdr:twoCellAnchor>
    <xdr:from>
      <xdr:col>17</xdr:col>
      <xdr:colOff>0</xdr:colOff>
      <xdr:row>6</xdr:row>
      <xdr:rowOff>219075</xdr:rowOff>
    </xdr:from>
    <xdr:to>
      <xdr:col>17</xdr:col>
      <xdr:colOff>333375</xdr:colOff>
      <xdr:row>7</xdr:row>
      <xdr:rowOff>219075</xdr:rowOff>
    </xdr:to>
    <xdr:sp macro="" textlink="">
      <xdr:nvSpPr>
        <xdr:cNvPr id="99" name="Freeform 3">
          <a:extLst>
            <a:ext uri="{FF2B5EF4-FFF2-40B4-BE49-F238E27FC236}">
              <a16:creationId xmlns:a16="http://schemas.microsoft.com/office/drawing/2014/main" id="{56288A23-1BA1-4383-9ACA-8FE162BDF88B}"/>
            </a:ext>
          </a:extLst>
        </xdr:cNvPr>
        <xdr:cNvSpPr>
          <a:spLocks/>
        </xdr:cNvSpPr>
      </xdr:nvSpPr>
      <xdr:spPr bwMode="auto">
        <a:xfrm>
          <a:off x="5000625" y="1647825"/>
          <a:ext cx="0" cy="238125"/>
        </a:xfrm>
        <a:custGeom>
          <a:avLst/>
          <a:gdLst>
            <a:gd name="T0" fmla="*/ 0 w 35"/>
            <a:gd name="T1" fmla="*/ 0 h 24"/>
            <a:gd name="T2" fmla="*/ 0 w 35"/>
            <a:gd name="T3" fmla="*/ 2147483647 h 24"/>
            <a:gd name="T4" fmla="*/ 0 w 35"/>
            <a:gd name="T5" fmla="*/ 2147483647 h 24"/>
            <a:gd name="T6" fmla="*/ 0 60000 65536"/>
            <a:gd name="T7" fmla="*/ 0 60000 65536"/>
            <a:gd name="T8" fmla="*/ 0 60000 65536"/>
            <a:gd name="T9" fmla="*/ 0 w 35"/>
            <a:gd name="T10" fmla="*/ 0 h 24"/>
            <a:gd name="T11" fmla="*/ 0 w 35"/>
            <a:gd name="T12" fmla="*/ 24 h 24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35" h="24">
              <a:moveTo>
                <a:pt x="0" y="0"/>
              </a:moveTo>
              <a:lnTo>
                <a:pt x="0" y="24"/>
              </a:lnTo>
              <a:lnTo>
                <a:pt x="35" y="24"/>
              </a:lnTo>
            </a:path>
          </a:pathLst>
        </a:custGeom>
        <a:noFill/>
        <a:ln w="3175">
          <a:solidFill>
            <a:srgbClr val="000000"/>
          </a:solidFill>
          <a:prstDash val="dash"/>
          <a:round/>
          <a:headEnd/>
          <a:tailEnd/>
        </a:ln>
      </xdr:spPr>
    </xdr:sp>
    <xdr:clientData/>
  </xdr:twoCellAnchor>
  <xdr:twoCellAnchor>
    <xdr:from>
      <xdr:col>17</xdr:col>
      <xdr:colOff>0</xdr:colOff>
      <xdr:row>6</xdr:row>
      <xdr:rowOff>219075</xdr:rowOff>
    </xdr:from>
    <xdr:to>
      <xdr:col>17</xdr:col>
      <xdr:colOff>333375</xdr:colOff>
      <xdr:row>7</xdr:row>
      <xdr:rowOff>219075</xdr:rowOff>
    </xdr:to>
    <xdr:sp macro="" textlink="">
      <xdr:nvSpPr>
        <xdr:cNvPr id="100" name="Line 4">
          <a:extLst>
            <a:ext uri="{FF2B5EF4-FFF2-40B4-BE49-F238E27FC236}">
              <a16:creationId xmlns:a16="http://schemas.microsoft.com/office/drawing/2014/main" id="{1CC5283A-7A4E-4555-984D-10275FFA1BD8}"/>
            </a:ext>
          </a:extLst>
        </xdr:cNvPr>
        <xdr:cNvSpPr>
          <a:spLocks noChangeShapeType="1"/>
        </xdr:cNvSpPr>
      </xdr:nvSpPr>
      <xdr:spPr bwMode="auto">
        <a:xfrm>
          <a:off x="5000625" y="1647825"/>
          <a:ext cx="0" cy="238125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101" name="Group 5">
          <a:extLst>
            <a:ext uri="{FF2B5EF4-FFF2-40B4-BE49-F238E27FC236}">
              <a16:creationId xmlns:a16="http://schemas.microsoft.com/office/drawing/2014/main" id="{9F3B08C0-E68A-4DA2-80E3-79F5057176BE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102" name="Line 6">
            <a:extLst>
              <a:ext uri="{FF2B5EF4-FFF2-40B4-BE49-F238E27FC236}">
                <a16:creationId xmlns:a16="http://schemas.microsoft.com/office/drawing/2014/main" id="{653F5EA1-337E-472E-80B9-308F12FAED0C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" name="Line 7">
            <a:extLst>
              <a:ext uri="{FF2B5EF4-FFF2-40B4-BE49-F238E27FC236}">
                <a16:creationId xmlns:a16="http://schemas.microsoft.com/office/drawing/2014/main" id="{1503AB47-0B27-4CC1-B3F7-67A36CEC9759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4" name="Line 8">
            <a:extLst>
              <a:ext uri="{FF2B5EF4-FFF2-40B4-BE49-F238E27FC236}">
                <a16:creationId xmlns:a16="http://schemas.microsoft.com/office/drawing/2014/main" id="{A8163281-113D-4B37-B112-939B67EE8D1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4</xdr:row>
      <xdr:rowOff>190500</xdr:rowOff>
    </xdr:from>
    <xdr:to>
      <xdr:col>15</xdr:col>
      <xdr:colOff>0</xdr:colOff>
      <xdr:row>5</xdr:row>
      <xdr:rowOff>95250</xdr:rowOff>
    </xdr:to>
    <xdr:grpSp>
      <xdr:nvGrpSpPr>
        <xdr:cNvPr id="105" name="Group 9">
          <a:extLst>
            <a:ext uri="{FF2B5EF4-FFF2-40B4-BE49-F238E27FC236}">
              <a16:creationId xmlns:a16="http://schemas.microsoft.com/office/drawing/2014/main" id="{B1965898-266A-49A7-87EF-33372BBA4BEE}"/>
            </a:ext>
          </a:extLst>
        </xdr:cNvPr>
        <xdr:cNvGrpSpPr>
          <a:grpSpLocks/>
        </xdr:cNvGrpSpPr>
      </xdr:nvGrpSpPr>
      <xdr:grpSpPr bwMode="auto">
        <a:xfrm rot="-5400000">
          <a:off x="4929187" y="1214438"/>
          <a:ext cx="142875" cy="0"/>
          <a:chOff x="269" y="1224"/>
          <a:chExt cx="216" cy="24"/>
        </a:xfrm>
      </xdr:grpSpPr>
      <xdr:sp macro="" textlink="">
        <xdr:nvSpPr>
          <xdr:cNvPr id="106" name="Line 10">
            <a:extLst>
              <a:ext uri="{FF2B5EF4-FFF2-40B4-BE49-F238E27FC236}">
                <a16:creationId xmlns:a16="http://schemas.microsoft.com/office/drawing/2014/main" id="{185CA3A9-F261-404C-9A96-121D7E7C6F47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7" name="Line 11">
            <a:extLst>
              <a:ext uri="{FF2B5EF4-FFF2-40B4-BE49-F238E27FC236}">
                <a16:creationId xmlns:a16="http://schemas.microsoft.com/office/drawing/2014/main" id="{1E066EA1-9351-4B57-A5CC-8BAE6D039D5E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8" name="Line 12">
            <a:extLst>
              <a:ext uri="{FF2B5EF4-FFF2-40B4-BE49-F238E27FC236}">
                <a16:creationId xmlns:a16="http://schemas.microsoft.com/office/drawing/2014/main" id="{BD11E8CE-6B05-4BAD-9AF3-00BD51F16889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7</xdr:row>
      <xdr:rowOff>47625</xdr:rowOff>
    </xdr:from>
    <xdr:to>
      <xdr:col>15</xdr:col>
      <xdr:colOff>0</xdr:colOff>
      <xdr:row>8</xdr:row>
      <xdr:rowOff>57150</xdr:rowOff>
    </xdr:to>
    <xdr:grpSp>
      <xdr:nvGrpSpPr>
        <xdr:cNvPr id="109" name="Group 13">
          <a:extLst>
            <a:ext uri="{FF2B5EF4-FFF2-40B4-BE49-F238E27FC236}">
              <a16:creationId xmlns:a16="http://schemas.microsoft.com/office/drawing/2014/main" id="{5B8524C4-A3B3-412F-8FE4-0C09B0FA4595}"/>
            </a:ext>
          </a:extLst>
        </xdr:cNvPr>
        <xdr:cNvGrpSpPr>
          <a:grpSpLocks/>
        </xdr:cNvGrpSpPr>
      </xdr:nvGrpSpPr>
      <xdr:grpSpPr bwMode="auto">
        <a:xfrm flipV="1">
          <a:off x="5000625" y="1714500"/>
          <a:ext cx="0" cy="247650"/>
          <a:chOff x="269" y="1224"/>
          <a:chExt cx="216" cy="24"/>
        </a:xfrm>
      </xdr:grpSpPr>
      <xdr:sp macro="" textlink="">
        <xdr:nvSpPr>
          <xdr:cNvPr id="110" name="Line 14">
            <a:extLst>
              <a:ext uri="{FF2B5EF4-FFF2-40B4-BE49-F238E27FC236}">
                <a16:creationId xmlns:a16="http://schemas.microsoft.com/office/drawing/2014/main" id="{508AB22A-94A5-4E3F-A7B6-524795146685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1" name="Line 15">
            <a:extLst>
              <a:ext uri="{FF2B5EF4-FFF2-40B4-BE49-F238E27FC236}">
                <a16:creationId xmlns:a16="http://schemas.microsoft.com/office/drawing/2014/main" id="{FAA14763-D42D-4991-BEBC-4813E99C193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2" name="Line 16">
            <a:extLst>
              <a:ext uri="{FF2B5EF4-FFF2-40B4-BE49-F238E27FC236}">
                <a16:creationId xmlns:a16="http://schemas.microsoft.com/office/drawing/2014/main" id="{A015B3ED-BA39-4F82-BB9F-FCA9C9117662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5</xdr:row>
      <xdr:rowOff>95250</xdr:rowOff>
    </xdr:from>
    <xdr:to>
      <xdr:col>15</xdr:col>
      <xdr:colOff>0</xdr:colOff>
      <xdr:row>6</xdr:row>
      <xdr:rowOff>219075</xdr:rowOff>
    </xdr:to>
    <xdr:grpSp>
      <xdr:nvGrpSpPr>
        <xdr:cNvPr id="113" name="Group 17">
          <a:extLst>
            <a:ext uri="{FF2B5EF4-FFF2-40B4-BE49-F238E27FC236}">
              <a16:creationId xmlns:a16="http://schemas.microsoft.com/office/drawing/2014/main" id="{A8385324-CE08-4AB3-B767-B8E78C8B451F}"/>
            </a:ext>
          </a:extLst>
        </xdr:cNvPr>
        <xdr:cNvGrpSpPr>
          <a:grpSpLocks/>
        </xdr:cNvGrpSpPr>
      </xdr:nvGrpSpPr>
      <xdr:grpSpPr bwMode="auto">
        <a:xfrm rot="-5400000">
          <a:off x="4819650" y="1466850"/>
          <a:ext cx="361950" cy="0"/>
          <a:chOff x="269" y="1224"/>
          <a:chExt cx="216" cy="24"/>
        </a:xfrm>
      </xdr:grpSpPr>
      <xdr:sp macro="" textlink="">
        <xdr:nvSpPr>
          <xdr:cNvPr id="114" name="Line 18">
            <a:extLst>
              <a:ext uri="{FF2B5EF4-FFF2-40B4-BE49-F238E27FC236}">
                <a16:creationId xmlns:a16="http://schemas.microsoft.com/office/drawing/2014/main" id="{AA90D0F8-BE63-4907-8E21-CDE7DA66170B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5" name="Line 19">
            <a:extLst>
              <a:ext uri="{FF2B5EF4-FFF2-40B4-BE49-F238E27FC236}">
                <a16:creationId xmlns:a16="http://schemas.microsoft.com/office/drawing/2014/main" id="{248EF0B0-1798-49E0-A168-C19DB4A9FBDA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6" name="Line 20">
            <a:extLst>
              <a:ext uri="{FF2B5EF4-FFF2-40B4-BE49-F238E27FC236}">
                <a16:creationId xmlns:a16="http://schemas.microsoft.com/office/drawing/2014/main" id="{E2A2FB25-ACF2-4899-8BCD-B6F8E3138BED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4</xdr:row>
      <xdr:rowOff>190500</xdr:rowOff>
    </xdr:from>
    <xdr:to>
      <xdr:col>15</xdr:col>
      <xdr:colOff>0</xdr:colOff>
      <xdr:row>6</xdr:row>
      <xdr:rowOff>209550</xdr:rowOff>
    </xdr:to>
    <xdr:grpSp>
      <xdr:nvGrpSpPr>
        <xdr:cNvPr id="117" name="Group 21">
          <a:extLst>
            <a:ext uri="{FF2B5EF4-FFF2-40B4-BE49-F238E27FC236}">
              <a16:creationId xmlns:a16="http://schemas.microsoft.com/office/drawing/2014/main" id="{58536B05-AB65-4F5C-A728-76C61EED68F1}"/>
            </a:ext>
          </a:extLst>
        </xdr:cNvPr>
        <xdr:cNvGrpSpPr>
          <a:grpSpLocks/>
        </xdr:cNvGrpSpPr>
      </xdr:nvGrpSpPr>
      <xdr:grpSpPr bwMode="auto">
        <a:xfrm rot="-5400000">
          <a:off x="4752975" y="1390650"/>
          <a:ext cx="495300" cy="0"/>
          <a:chOff x="269" y="1224"/>
          <a:chExt cx="216" cy="24"/>
        </a:xfrm>
      </xdr:grpSpPr>
      <xdr:sp macro="" textlink="">
        <xdr:nvSpPr>
          <xdr:cNvPr id="118" name="Line 22">
            <a:extLst>
              <a:ext uri="{FF2B5EF4-FFF2-40B4-BE49-F238E27FC236}">
                <a16:creationId xmlns:a16="http://schemas.microsoft.com/office/drawing/2014/main" id="{4D69E25E-3FC8-47A1-9F34-5844A029BB37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9" name="Line 23">
            <a:extLst>
              <a:ext uri="{FF2B5EF4-FFF2-40B4-BE49-F238E27FC236}">
                <a16:creationId xmlns:a16="http://schemas.microsoft.com/office/drawing/2014/main" id="{F9F92485-57EC-4C13-BBA3-A31A1BA51D2F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0" name="Line 24">
            <a:extLst>
              <a:ext uri="{FF2B5EF4-FFF2-40B4-BE49-F238E27FC236}">
                <a16:creationId xmlns:a16="http://schemas.microsoft.com/office/drawing/2014/main" id="{A53208C4-B26D-4D1B-BC2D-3CE6C40606C9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121" name="Group 25">
          <a:extLst>
            <a:ext uri="{FF2B5EF4-FFF2-40B4-BE49-F238E27FC236}">
              <a16:creationId xmlns:a16="http://schemas.microsoft.com/office/drawing/2014/main" id="{91098757-CCA8-445D-A4A1-4C7A3F376D4D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122" name="Line 26">
            <a:extLst>
              <a:ext uri="{FF2B5EF4-FFF2-40B4-BE49-F238E27FC236}">
                <a16:creationId xmlns:a16="http://schemas.microsoft.com/office/drawing/2014/main" id="{C0C14825-7110-4762-AC40-E3B15F0543DB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3" name="Line 27">
            <a:extLst>
              <a:ext uri="{FF2B5EF4-FFF2-40B4-BE49-F238E27FC236}">
                <a16:creationId xmlns:a16="http://schemas.microsoft.com/office/drawing/2014/main" id="{DF541F3C-FEDE-4EDB-9172-3E542424E2CC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4" name="Line 28">
            <a:extLst>
              <a:ext uri="{FF2B5EF4-FFF2-40B4-BE49-F238E27FC236}">
                <a16:creationId xmlns:a16="http://schemas.microsoft.com/office/drawing/2014/main" id="{8566646A-B0F9-4C1F-9FF9-EE392607B577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125" name="Group 29">
          <a:extLst>
            <a:ext uri="{FF2B5EF4-FFF2-40B4-BE49-F238E27FC236}">
              <a16:creationId xmlns:a16="http://schemas.microsoft.com/office/drawing/2014/main" id="{46946917-7275-46C2-B950-CDC9049D6971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126" name="Line 30">
            <a:extLst>
              <a:ext uri="{FF2B5EF4-FFF2-40B4-BE49-F238E27FC236}">
                <a16:creationId xmlns:a16="http://schemas.microsoft.com/office/drawing/2014/main" id="{8237BAF1-4F1B-4A76-ADF7-7D0E80575276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7" name="Line 31">
            <a:extLst>
              <a:ext uri="{FF2B5EF4-FFF2-40B4-BE49-F238E27FC236}">
                <a16:creationId xmlns:a16="http://schemas.microsoft.com/office/drawing/2014/main" id="{7864C02B-48F5-4DFB-B994-96E7AAC10FD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8" name="Line 32">
            <a:extLst>
              <a:ext uri="{FF2B5EF4-FFF2-40B4-BE49-F238E27FC236}">
                <a16:creationId xmlns:a16="http://schemas.microsoft.com/office/drawing/2014/main" id="{B0E9A3D5-1012-4927-B193-7508BAC1144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129" name="Group 33">
          <a:extLst>
            <a:ext uri="{FF2B5EF4-FFF2-40B4-BE49-F238E27FC236}">
              <a16:creationId xmlns:a16="http://schemas.microsoft.com/office/drawing/2014/main" id="{AEE191C8-2E4B-4EAE-A037-7E0FAB6DFE7C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130" name="Line 34">
            <a:extLst>
              <a:ext uri="{FF2B5EF4-FFF2-40B4-BE49-F238E27FC236}">
                <a16:creationId xmlns:a16="http://schemas.microsoft.com/office/drawing/2014/main" id="{8FABC376-794D-4320-AE13-0933F616E52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1" name="Line 35">
            <a:extLst>
              <a:ext uri="{FF2B5EF4-FFF2-40B4-BE49-F238E27FC236}">
                <a16:creationId xmlns:a16="http://schemas.microsoft.com/office/drawing/2014/main" id="{469074D7-6C75-4704-A2E2-F36BFA50EFEC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2" name="Line 36">
            <a:extLst>
              <a:ext uri="{FF2B5EF4-FFF2-40B4-BE49-F238E27FC236}">
                <a16:creationId xmlns:a16="http://schemas.microsoft.com/office/drawing/2014/main" id="{71CC7A27-EDD8-4DE5-BEA6-6AF9975C4D7E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8</xdr:row>
      <xdr:rowOff>76200</xdr:rowOff>
    </xdr:to>
    <xdr:grpSp>
      <xdr:nvGrpSpPr>
        <xdr:cNvPr id="133" name="Group 37">
          <a:extLst>
            <a:ext uri="{FF2B5EF4-FFF2-40B4-BE49-F238E27FC236}">
              <a16:creationId xmlns:a16="http://schemas.microsoft.com/office/drawing/2014/main" id="{82BD6B56-6F81-464C-87C9-341B7166601B}"/>
            </a:ext>
          </a:extLst>
        </xdr:cNvPr>
        <xdr:cNvGrpSpPr>
          <a:grpSpLocks/>
        </xdr:cNvGrpSpPr>
      </xdr:nvGrpSpPr>
      <xdr:grpSpPr bwMode="auto">
        <a:xfrm>
          <a:off x="5000625" y="952500"/>
          <a:ext cx="0" cy="1028700"/>
          <a:chOff x="931" y="159"/>
          <a:chExt cx="601" cy="161"/>
        </a:xfrm>
      </xdr:grpSpPr>
      <xdr:sp macro="" textlink="">
        <xdr:nvSpPr>
          <xdr:cNvPr id="134" name="Freeform 38">
            <a:extLst>
              <a:ext uri="{FF2B5EF4-FFF2-40B4-BE49-F238E27FC236}">
                <a16:creationId xmlns:a16="http://schemas.microsoft.com/office/drawing/2014/main" id="{CDF89644-C94E-4643-B8B9-CFCC8DB6BCE9}"/>
              </a:ext>
            </a:extLst>
          </xdr:cNvPr>
          <xdr:cNvSpPr>
            <a:spLocks/>
          </xdr:cNvSpPr>
        </xdr:nvSpPr>
        <xdr:spPr bwMode="auto">
          <a:xfrm>
            <a:off x="931" y="216"/>
            <a:ext cx="601" cy="72"/>
          </a:xfrm>
          <a:custGeom>
            <a:avLst/>
            <a:gdLst>
              <a:gd name="T0" fmla="*/ 0 w 601"/>
              <a:gd name="T1" fmla="*/ 0 h 72"/>
              <a:gd name="T2" fmla="*/ 59 w 601"/>
              <a:gd name="T3" fmla="*/ 0 h 72"/>
              <a:gd name="T4" fmla="*/ 164 w 601"/>
              <a:gd name="T5" fmla="*/ 72 h 72"/>
              <a:gd name="T6" fmla="*/ 435 w 601"/>
              <a:gd name="T7" fmla="*/ 72 h 72"/>
              <a:gd name="T8" fmla="*/ 524 w 601"/>
              <a:gd name="T9" fmla="*/ 0 h 72"/>
              <a:gd name="T10" fmla="*/ 601 w 601"/>
              <a:gd name="T11" fmla="*/ 0 h 7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01"/>
              <a:gd name="T19" fmla="*/ 0 h 72"/>
              <a:gd name="T20" fmla="*/ 601 w 601"/>
              <a:gd name="T21" fmla="*/ 72 h 7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01" h="72">
                <a:moveTo>
                  <a:pt x="0" y="0"/>
                </a:moveTo>
                <a:lnTo>
                  <a:pt x="59" y="0"/>
                </a:lnTo>
                <a:lnTo>
                  <a:pt x="164" y="72"/>
                </a:lnTo>
                <a:lnTo>
                  <a:pt x="435" y="72"/>
                </a:lnTo>
                <a:lnTo>
                  <a:pt x="524" y="0"/>
                </a:lnTo>
                <a:lnTo>
                  <a:pt x="601" y="0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5" name="Line 39">
            <a:extLst>
              <a:ext uri="{FF2B5EF4-FFF2-40B4-BE49-F238E27FC236}">
                <a16:creationId xmlns:a16="http://schemas.microsoft.com/office/drawing/2014/main" id="{22A51D3E-A6E7-42D1-91D7-74067424FEAC}"/>
              </a:ext>
            </a:extLst>
          </xdr:cNvPr>
          <xdr:cNvSpPr>
            <a:spLocks noChangeShapeType="1"/>
          </xdr:cNvSpPr>
        </xdr:nvSpPr>
        <xdr:spPr bwMode="auto">
          <a:xfrm>
            <a:off x="1198" y="240"/>
            <a:ext cx="186" cy="0"/>
          </a:xfrm>
          <a:prstGeom prst="line">
            <a:avLst/>
          </a:prstGeom>
          <a:noFill/>
          <a:ln w="12700">
            <a:solidFill>
              <a:srgbClr val="000000"/>
            </a:solidFill>
            <a:prstDash val="lgDash"/>
            <a:round/>
            <a:headEnd/>
            <a:tailEnd/>
          </a:ln>
        </xdr:spPr>
      </xdr:sp>
      <xdr:sp macro="" textlink="">
        <xdr:nvSpPr>
          <xdr:cNvPr id="136" name="Freeform 40">
            <a:extLst>
              <a:ext uri="{FF2B5EF4-FFF2-40B4-BE49-F238E27FC236}">
                <a16:creationId xmlns:a16="http://schemas.microsoft.com/office/drawing/2014/main" id="{8E07EDF6-C979-4D44-9CE6-2C450DC7411B}"/>
              </a:ext>
            </a:extLst>
          </xdr:cNvPr>
          <xdr:cNvSpPr>
            <a:spLocks/>
          </xdr:cNvSpPr>
        </xdr:nvSpPr>
        <xdr:spPr bwMode="auto">
          <a:xfrm>
            <a:off x="1003" y="288"/>
            <a:ext cx="35" cy="24"/>
          </a:xfrm>
          <a:custGeom>
            <a:avLst/>
            <a:gdLst>
              <a:gd name="T0" fmla="*/ 0 w 35"/>
              <a:gd name="T1" fmla="*/ 0 h 24"/>
              <a:gd name="T2" fmla="*/ 0 w 35"/>
              <a:gd name="T3" fmla="*/ 24 h 24"/>
              <a:gd name="T4" fmla="*/ 35 w 35"/>
              <a:gd name="T5" fmla="*/ 24 h 24"/>
              <a:gd name="T6" fmla="*/ 0 60000 65536"/>
              <a:gd name="T7" fmla="*/ 0 60000 65536"/>
              <a:gd name="T8" fmla="*/ 0 60000 65536"/>
              <a:gd name="T9" fmla="*/ 0 w 35"/>
              <a:gd name="T10" fmla="*/ 0 h 24"/>
              <a:gd name="T11" fmla="*/ 35 w 35"/>
              <a:gd name="T12" fmla="*/ 24 h 2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" h="24">
                <a:moveTo>
                  <a:pt x="0" y="0"/>
                </a:moveTo>
                <a:lnTo>
                  <a:pt x="0" y="24"/>
                </a:lnTo>
                <a:lnTo>
                  <a:pt x="35" y="24"/>
                </a:lnTo>
              </a:path>
            </a:pathLst>
          </a:custGeom>
          <a:noFill/>
          <a:ln w="3175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137" name="Line 41">
            <a:extLst>
              <a:ext uri="{FF2B5EF4-FFF2-40B4-BE49-F238E27FC236}">
                <a16:creationId xmlns:a16="http://schemas.microsoft.com/office/drawing/2014/main" id="{163C8635-2E00-4595-943A-2C2900160A29}"/>
              </a:ext>
            </a:extLst>
          </xdr:cNvPr>
          <xdr:cNvSpPr>
            <a:spLocks noChangeShapeType="1"/>
          </xdr:cNvSpPr>
        </xdr:nvSpPr>
        <xdr:spPr bwMode="auto">
          <a:xfrm>
            <a:off x="1003" y="288"/>
            <a:ext cx="35" cy="2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138" name="Group 42">
            <a:extLst>
              <a:ext uri="{FF2B5EF4-FFF2-40B4-BE49-F238E27FC236}">
                <a16:creationId xmlns:a16="http://schemas.microsoft.com/office/drawing/2014/main" id="{1C7C48BD-D95F-4B6C-A195-E74A998B9760}"/>
              </a:ext>
            </a:extLst>
          </xdr:cNvPr>
          <xdr:cNvGrpSpPr>
            <a:grpSpLocks/>
          </xdr:cNvGrpSpPr>
        </xdr:nvGrpSpPr>
        <xdr:grpSpPr bwMode="auto">
          <a:xfrm>
            <a:off x="1036" y="183"/>
            <a:ext cx="216" cy="32"/>
            <a:chOff x="269" y="1224"/>
            <a:chExt cx="216" cy="24"/>
          </a:xfrm>
        </xdr:grpSpPr>
        <xdr:sp macro="" textlink="">
          <xdr:nvSpPr>
            <xdr:cNvPr id="167" name="Line 43">
              <a:extLst>
                <a:ext uri="{FF2B5EF4-FFF2-40B4-BE49-F238E27FC236}">
                  <a16:creationId xmlns:a16="http://schemas.microsoft.com/office/drawing/2014/main" id="{DA436AA6-F855-4219-B00B-91B78DF7C243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8" name="Line 44">
              <a:extLst>
                <a:ext uri="{FF2B5EF4-FFF2-40B4-BE49-F238E27FC236}">
                  <a16:creationId xmlns:a16="http://schemas.microsoft.com/office/drawing/2014/main" id="{1A28A317-4567-4BE5-A152-B414450F680E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9" name="Line 45">
              <a:extLst>
                <a:ext uri="{FF2B5EF4-FFF2-40B4-BE49-F238E27FC236}">
                  <a16:creationId xmlns:a16="http://schemas.microsoft.com/office/drawing/2014/main" id="{14091F60-12D7-44AB-AE40-9BC39495869F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139" name="Group 46">
            <a:extLst>
              <a:ext uri="{FF2B5EF4-FFF2-40B4-BE49-F238E27FC236}">
                <a16:creationId xmlns:a16="http://schemas.microsoft.com/office/drawing/2014/main" id="{0948FED7-181B-4549-9DFE-B9DCF7E9E705}"/>
              </a:ext>
            </a:extLst>
          </xdr:cNvPr>
          <xdr:cNvGrpSpPr>
            <a:grpSpLocks/>
          </xdr:cNvGrpSpPr>
        </xdr:nvGrpSpPr>
        <xdr:grpSpPr bwMode="auto">
          <a:xfrm rot="-5400000">
            <a:off x="1106" y="-123"/>
            <a:ext cx="216" cy="32"/>
            <a:chOff x="269" y="1224"/>
            <a:chExt cx="216" cy="24"/>
          </a:xfrm>
        </xdr:grpSpPr>
        <xdr:sp macro="" textlink="">
          <xdr:nvSpPr>
            <xdr:cNvPr id="164" name="Line 47">
              <a:extLst>
                <a:ext uri="{FF2B5EF4-FFF2-40B4-BE49-F238E27FC236}">
                  <a16:creationId xmlns:a16="http://schemas.microsoft.com/office/drawing/2014/main" id="{E01947DB-2623-468E-9537-879B198C1A23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5" name="Line 48">
              <a:extLst>
                <a:ext uri="{FF2B5EF4-FFF2-40B4-BE49-F238E27FC236}">
                  <a16:creationId xmlns:a16="http://schemas.microsoft.com/office/drawing/2014/main" id="{594DBDAD-AB4D-4FC3-830C-6BF1AD2699F1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6" name="Line 49">
              <a:extLst>
                <a:ext uri="{FF2B5EF4-FFF2-40B4-BE49-F238E27FC236}">
                  <a16:creationId xmlns:a16="http://schemas.microsoft.com/office/drawing/2014/main" id="{768AD425-E0AF-4FA6-8535-4EE0F1297161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140" name="Group 50">
            <a:extLst>
              <a:ext uri="{FF2B5EF4-FFF2-40B4-BE49-F238E27FC236}">
                <a16:creationId xmlns:a16="http://schemas.microsoft.com/office/drawing/2014/main" id="{989FBCB3-7FC6-46E3-AE25-C8C5BC37EB21}"/>
              </a:ext>
            </a:extLst>
          </xdr:cNvPr>
          <xdr:cNvGrpSpPr>
            <a:grpSpLocks/>
          </xdr:cNvGrpSpPr>
        </xdr:nvGrpSpPr>
        <xdr:grpSpPr bwMode="auto">
          <a:xfrm flipV="1">
            <a:off x="1029" y="292"/>
            <a:ext cx="216" cy="28"/>
            <a:chOff x="269" y="1224"/>
            <a:chExt cx="216" cy="24"/>
          </a:xfrm>
        </xdr:grpSpPr>
        <xdr:sp macro="" textlink="">
          <xdr:nvSpPr>
            <xdr:cNvPr id="161" name="Line 51">
              <a:extLst>
                <a:ext uri="{FF2B5EF4-FFF2-40B4-BE49-F238E27FC236}">
                  <a16:creationId xmlns:a16="http://schemas.microsoft.com/office/drawing/2014/main" id="{26638793-E6F6-4D2F-9498-ABF3A2DE59D3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2" name="Line 52">
              <a:extLst>
                <a:ext uri="{FF2B5EF4-FFF2-40B4-BE49-F238E27FC236}">
                  <a16:creationId xmlns:a16="http://schemas.microsoft.com/office/drawing/2014/main" id="{0FEA2A1F-72E2-4F7E-A710-CB879B56B38F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3" name="Line 53">
              <a:extLst>
                <a:ext uri="{FF2B5EF4-FFF2-40B4-BE49-F238E27FC236}">
                  <a16:creationId xmlns:a16="http://schemas.microsoft.com/office/drawing/2014/main" id="{25576D4D-6B2E-4C17-9264-C7E29E2D42E5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141" name="Group 54">
            <a:extLst>
              <a:ext uri="{FF2B5EF4-FFF2-40B4-BE49-F238E27FC236}">
                <a16:creationId xmlns:a16="http://schemas.microsoft.com/office/drawing/2014/main" id="{864B801C-8F41-45CD-88C5-11D5369CAFDE}"/>
              </a:ext>
            </a:extLst>
          </xdr:cNvPr>
          <xdr:cNvGrpSpPr>
            <a:grpSpLocks/>
          </xdr:cNvGrpSpPr>
        </xdr:nvGrpSpPr>
        <xdr:grpSpPr bwMode="auto">
          <a:xfrm rot="-5400000">
            <a:off x="1106" y="-47"/>
            <a:ext cx="216" cy="32"/>
            <a:chOff x="269" y="1224"/>
            <a:chExt cx="216" cy="24"/>
          </a:xfrm>
        </xdr:grpSpPr>
        <xdr:sp macro="" textlink="">
          <xdr:nvSpPr>
            <xdr:cNvPr id="158" name="Line 55">
              <a:extLst>
                <a:ext uri="{FF2B5EF4-FFF2-40B4-BE49-F238E27FC236}">
                  <a16:creationId xmlns:a16="http://schemas.microsoft.com/office/drawing/2014/main" id="{AC41F4B5-6F5B-4E10-8B94-381EFE84A617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9" name="Line 56">
              <a:extLst>
                <a:ext uri="{FF2B5EF4-FFF2-40B4-BE49-F238E27FC236}">
                  <a16:creationId xmlns:a16="http://schemas.microsoft.com/office/drawing/2014/main" id="{BD2E7DA6-6309-4D58-8BDF-6328ED822156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0" name="Line 57">
              <a:extLst>
                <a:ext uri="{FF2B5EF4-FFF2-40B4-BE49-F238E27FC236}">
                  <a16:creationId xmlns:a16="http://schemas.microsoft.com/office/drawing/2014/main" id="{39F53CCD-AE7C-4031-8937-4CF1B986A5C5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142" name="Group 58">
            <a:extLst>
              <a:ext uri="{FF2B5EF4-FFF2-40B4-BE49-F238E27FC236}">
                <a16:creationId xmlns:a16="http://schemas.microsoft.com/office/drawing/2014/main" id="{782776C6-793D-4292-A8D9-CFC8CFB56A41}"/>
              </a:ext>
            </a:extLst>
          </xdr:cNvPr>
          <xdr:cNvGrpSpPr>
            <a:grpSpLocks/>
          </xdr:cNvGrpSpPr>
        </xdr:nvGrpSpPr>
        <xdr:grpSpPr bwMode="auto">
          <a:xfrm rot="-5400000">
            <a:off x="1084" y="-17"/>
            <a:ext cx="216" cy="32"/>
            <a:chOff x="269" y="1224"/>
            <a:chExt cx="216" cy="24"/>
          </a:xfrm>
        </xdr:grpSpPr>
        <xdr:sp macro="" textlink="">
          <xdr:nvSpPr>
            <xdr:cNvPr id="155" name="Line 59">
              <a:extLst>
                <a:ext uri="{FF2B5EF4-FFF2-40B4-BE49-F238E27FC236}">
                  <a16:creationId xmlns:a16="http://schemas.microsoft.com/office/drawing/2014/main" id="{BB705BF0-9D35-4417-A1D1-141C704A6F7A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6" name="Line 60">
              <a:extLst>
                <a:ext uri="{FF2B5EF4-FFF2-40B4-BE49-F238E27FC236}">
                  <a16:creationId xmlns:a16="http://schemas.microsoft.com/office/drawing/2014/main" id="{D3071A8B-BA79-4CAC-A107-6C28F52BA442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7" name="Line 61">
              <a:extLst>
                <a:ext uri="{FF2B5EF4-FFF2-40B4-BE49-F238E27FC236}">
                  <a16:creationId xmlns:a16="http://schemas.microsoft.com/office/drawing/2014/main" id="{CB1F93FE-E151-40D1-B205-C004ED8B92F4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143" name="Group 62">
            <a:extLst>
              <a:ext uri="{FF2B5EF4-FFF2-40B4-BE49-F238E27FC236}">
                <a16:creationId xmlns:a16="http://schemas.microsoft.com/office/drawing/2014/main" id="{27B1756A-1647-4D3B-A31F-9170C45F1290}"/>
              </a:ext>
            </a:extLst>
          </xdr:cNvPr>
          <xdr:cNvGrpSpPr>
            <a:grpSpLocks/>
          </xdr:cNvGrpSpPr>
        </xdr:nvGrpSpPr>
        <xdr:grpSpPr bwMode="auto">
          <a:xfrm>
            <a:off x="1512" y="183"/>
            <a:ext cx="216" cy="32"/>
            <a:chOff x="269" y="1224"/>
            <a:chExt cx="216" cy="24"/>
          </a:xfrm>
        </xdr:grpSpPr>
        <xdr:sp macro="" textlink="">
          <xdr:nvSpPr>
            <xdr:cNvPr id="152" name="Line 63">
              <a:extLst>
                <a:ext uri="{FF2B5EF4-FFF2-40B4-BE49-F238E27FC236}">
                  <a16:creationId xmlns:a16="http://schemas.microsoft.com/office/drawing/2014/main" id="{D23D5A82-FE70-4D88-8C86-65B11A07292F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3" name="Line 64">
              <a:extLst>
                <a:ext uri="{FF2B5EF4-FFF2-40B4-BE49-F238E27FC236}">
                  <a16:creationId xmlns:a16="http://schemas.microsoft.com/office/drawing/2014/main" id="{B88C5F2A-74F6-4C73-ADE1-590036EC57BF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4" name="Line 65">
              <a:extLst>
                <a:ext uri="{FF2B5EF4-FFF2-40B4-BE49-F238E27FC236}">
                  <a16:creationId xmlns:a16="http://schemas.microsoft.com/office/drawing/2014/main" id="{FD307E95-70DC-437E-87C4-1E1FFAC182B7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144" name="Group 66">
            <a:extLst>
              <a:ext uri="{FF2B5EF4-FFF2-40B4-BE49-F238E27FC236}">
                <a16:creationId xmlns:a16="http://schemas.microsoft.com/office/drawing/2014/main" id="{20E418BC-3CF9-4B8A-A271-5EFC6D995999}"/>
              </a:ext>
            </a:extLst>
          </xdr:cNvPr>
          <xdr:cNvGrpSpPr>
            <a:grpSpLocks/>
          </xdr:cNvGrpSpPr>
        </xdr:nvGrpSpPr>
        <xdr:grpSpPr bwMode="auto">
          <a:xfrm>
            <a:off x="1129" y="183"/>
            <a:ext cx="216" cy="32"/>
            <a:chOff x="269" y="1224"/>
            <a:chExt cx="216" cy="24"/>
          </a:xfrm>
        </xdr:grpSpPr>
        <xdr:sp macro="" textlink="">
          <xdr:nvSpPr>
            <xdr:cNvPr id="149" name="Line 67">
              <a:extLst>
                <a:ext uri="{FF2B5EF4-FFF2-40B4-BE49-F238E27FC236}">
                  <a16:creationId xmlns:a16="http://schemas.microsoft.com/office/drawing/2014/main" id="{F74CF8E6-50BD-4CB3-9E4B-F5EFA4D966C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0" name="Line 68">
              <a:extLst>
                <a:ext uri="{FF2B5EF4-FFF2-40B4-BE49-F238E27FC236}">
                  <a16:creationId xmlns:a16="http://schemas.microsoft.com/office/drawing/2014/main" id="{48EF5D1A-320B-4943-BFC2-EE789D20A48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1" name="Line 69">
              <a:extLst>
                <a:ext uri="{FF2B5EF4-FFF2-40B4-BE49-F238E27FC236}">
                  <a16:creationId xmlns:a16="http://schemas.microsoft.com/office/drawing/2014/main" id="{8BB8BBB4-A639-458E-A3B5-FEAB8933C965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145" name="Group 70">
            <a:extLst>
              <a:ext uri="{FF2B5EF4-FFF2-40B4-BE49-F238E27FC236}">
                <a16:creationId xmlns:a16="http://schemas.microsoft.com/office/drawing/2014/main" id="{ADB2BEE6-62F4-40A7-852D-8DDB0780F476}"/>
              </a:ext>
            </a:extLst>
          </xdr:cNvPr>
          <xdr:cNvGrpSpPr>
            <a:grpSpLocks/>
          </xdr:cNvGrpSpPr>
        </xdr:nvGrpSpPr>
        <xdr:grpSpPr bwMode="auto">
          <a:xfrm>
            <a:off x="683" y="159"/>
            <a:ext cx="216" cy="32"/>
            <a:chOff x="269" y="1224"/>
            <a:chExt cx="216" cy="24"/>
          </a:xfrm>
        </xdr:grpSpPr>
        <xdr:sp macro="" textlink="">
          <xdr:nvSpPr>
            <xdr:cNvPr id="146" name="Line 71">
              <a:extLst>
                <a:ext uri="{FF2B5EF4-FFF2-40B4-BE49-F238E27FC236}">
                  <a16:creationId xmlns:a16="http://schemas.microsoft.com/office/drawing/2014/main" id="{DF2738D6-4D60-4DEA-827D-6A75352B73C3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7" name="Line 72">
              <a:extLst>
                <a:ext uri="{FF2B5EF4-FFF2-40B4-BE49-F238E27FC236}">
                  <a16:creationId xmlns:a16="http://schemas.microsoft.com/office/drawing/2014/main" id="{6EF5EEEE-9F4F-45D2-907B-B541B23A6D3F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8" name="Line 73">
              <a:extLst>
                <a:ext uri="{FF2B5EF4-FFF2-40B4-BE49-F238E27FC236}">
                  <a16:creationId xmlns:a16="http://schemas.microsoft.com/office/drawing/2014/main" id="{1722C8A1-DC05-4B42-8F03-BD87033AF51C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</xdr:grpSp>
    <xdr:clientData/>
  </xdr:twoCellAnchor>
  <xdr:twoCellAnchor>
    <xdr:from>
      <xdr:col>35</xdr:col>
      <xdr:colOff>85725</xdr:colOff>
      <xdr:row>8</xdr:row>
      <xdr:rowOff>19050</xdr:rowOff>
    </xdr:from>
    <xdr:to>
      <xdr:col>37</xdr:col>
      <xdr:colOff>695325</xdr:colOff>
      <xdr:row>14</xdr:row>
      <xdr:rowOff>228600</xdr:rowOff>
    </xdr:to>
    <xdr:grpSp>
      <xdr:nvGrpSpPr>
        <xdr:cNvPr id="170" name="Group 74">
          <a:extLst>
            <a:ext uri="{FF2B5EF4-FFF2-40B4-BE49-F238E27FC236}">
              <a16:creationId xmlns:a16="http://schemas.microsoft.com/office/drawing/2014/main" id="{0790E31A-4BC6-4381-AFC3-49F9859D6D8C}"/>
            </a:ext>
          </a:extLst>
        </xdr:cNvPr>
        <xdr:cNvGrpSpPr>
          <a:grpSpLocks/>
        </xdr:cNvGrpSpPr>
      </xdr:nvGrpSpPr>
      <xdr:grpSpPr bwMode="auto">
        <a:xfrm>
          <a:off x="5086350" y="1924050"/>
          <a:ext cx="2095500" cy="1638300"/>
          <a:chOff x="89" y="571"/>
          <a:chExt cx="206" cy="164"/>
        </a:xfrm>
      </xdr:grpSpPr>
      <xdr:sp macro="" textlink="">
        <xdr:nvSpPr>
          <xdr:cNvPr id="171" name="Freeform 75">
            <a:extLst>
              <a:ext uri="{FF2B5EF4-FFF2-40B4-BE49-F238E27FC236}">
                <a16:creationId xmlns:a16="http://schemas.microsoft.com/office/drawing/2014/main" id="{CEF6C4BA-CF8B-4270-829F-BB8736730777}"/>
              </a:ext>
            </a:extLst>
          </xdr:cNvPr>
          <xdr:cNvSpPr>
            <a:spLocks/>
          </xdr:cNvSpPr>
        </xdr:nvSpPr>
        <xdr:spPr bwMode="auto">
          <a:xfrm>
            <a:off x="96" y="578"/>
            <a:ext cx="151" cy="151"/>
          </a:xfrm>
          <a:custGeom>
            <a:avLst/>
            <a:gdLst>
              <a:gd name="T0" fmla="*/ 151 w 151"/>
              <a:gd name="T1" fmla="*/ 71 h 151"/>
              <a:gd name="T2" fmla="*/ 150 w 151"/>
              <a:gd name="T3" fmla="*/ 63 h 151"/>
              <a:gd name="T4" fmla="*/ 148 w 151"/>
              <a:gd name="T5" fmla="*/ 54 h 151"/>
              <a:gd name="T6" fmla="*/ 145 w 151"/>
              <a:gd name="T7" fmla="*/ 46 h 151"/>
              <a:gd name="T8" fmla="*/ 142 w 151"/>
              <a:gd name="T9" fmla="*/ 39 h 151"/>
              <a:gd name="T10" fmla="*/ 137 w 151"/>
              <a:gd name="T11" fmla="*/ 32 h 151"/>
              <a:gd name="T12" fmla="*/ 132 w 151"/>
              <a:gd name="T13" fmla="*/ 25 h 151"/>
              <a:gd name="T14" fmla="*/ 126 w 151"/>
              <a:gd name="T15" fmla="*/ 19 h 151"/>
              <a:gd name="T16" fmla="*/ 119 w 151"/>
              <a:gd name="T17" fmla="*/ 14 h 151"/>
              <a:gd name="T18" fmla="*/ 112 w 151"/>
              <a:gd name="T19" fmla="*/ 9 h 151"/>
              <a:gd name="T20" fmla="*/ 104 w 151"/>
              <a:gd name="T21" fmla="*/ 6 h 151"/>
              <a:gd name="T22" fmla="*/ 96 w 151"/>
              <a:gd name="T23" fmla="*/ 3 h 151"/>
              <a:gd name="T24" fmla="*/ 88 w 151"/>
              <a:gd name="T25" fmla="*/ 1 h 151"/>
              <a:gd name="T26" fmla="*/ 80 w 151"/>
              <a:gd name="T27" fmla="*/ 0 h 151"/>
              <a:gd name="T28" fmla="*/ 71 w 151"/>
              <a:gd name="T29" fmla="*/ 0 h 151"/>
              <a:gd name="T30" fmla="*/ 63 w 151"/>
              <a:gd name="T31" fmla="*/ 1 h 151"/>
              <a:gd name="T32" fmla="*/ 54 w 151"/>
              <a:gd name="T33" fmla="*/ 3 h 151"/>
              <a:gd name="T34" fmla="*/ 46 w 151"/>
              <a:gd name="T35" fmla="*/ 6 h 151"/>
              <a:gd name="T36" fmla="*/ 39 w 151"/>
              <a:gd name="T37" fmla="*/ 9 h 151"/>
              <a:gd name="T38" fmla="*/ 32 w 151"/>
              <a:gd name="T39" fmla="*/ 14 h 151"/>
              <a:gd name="T40" fmla="*/ 25 w 151"/>
              <a:gd name="T41" fmla="*/ 19 h 151"/>
              <a:gd name="T42" fmla="*/ 19 w 151"/>
              <a:gd name="T43" fmla="*/ 25 h 151"/>
              <a:gd name="T44" fmla="*/ 14 w 151"/>
              <a:gd name="T45" fmla="*/ 32 h 151"/>
              <a:gd name="T46" fmla="*/ 9 w 151"/>
              <a:gd name="T47" fmla="*/ 39 h 151"/>
              <a:gd name="T48" fmla="*/ 6 w 151"/>
              <a:gd name="T49" fmla="*/ 46 h 151"/>
              <a:gd name="T50" fmla="*/ 3 w 151"/>
              <a:gd name="T51" fmla="*/ 54 h 151"/>
              <a:gd name="T52" fmla="*/ 1 w 151"/>
              <a:gd name="T53" fmla="*/ 63 h 151"/>
              <a:gd name="T54" fmla="*/ 0 w 151"/>
              <a:gd name="T55" fmla="*/ 71 h 151"/>
              <a:gd name="T56" fmla="*/ 0 w 151"/>
              <a:gd name="T57" fmla="*/ 80 h 151"/>
              <a:gd name="T58" fmla="*/ 1 w 151"/>
              <a:gd name="T59" fmla="*/ 88 h 151"/>
              <a:gd name="T60" fmla="*/ 3 w 151"/>
              <a:gd name="T61" fmla="*/ 96 h 151"/>
              <a:gd name="T62" fmla="*/ 6 w 151"/>
              <a:gd name="T63" fmla="*/ 104 h 151"/>
              <a:gd name="T64" fmla="*/ 9 w 151"/>
              <a:gd name="T65" fmla="*/ 112 h 151"/>
              <a:gd name="T66" fmla="*/ 14 w 151"/>
              <a:gd name="T67" fmla="*/ 119 h 151"/>
              <a:gd name="T68" fmla="*/ 19 w 151"/>
              <a:gd name="T69" fmla="*/ 126 h 151"/>
              <a:gd name="T70" fmla="*/ 25 w 151"/>
              <a:gd name="T71" fmla="*/ 132 h 151"/>
              <a:gd name="T72" fmla="*/ 32 w 151"/>
              <a:gd name="T73" fmla="*/ 137 h 151"/>
              <a:gd name="T74" fmla="*/ 39 w 151"/>
              <a:gd name="T75" fmla="*/ 141 h 151"/>
              <a:gd name="T76" fmla="*/ 46 w 151"/>
              <a:gd name="T77" fmla="*/ 145 h 151"/>
              <a:gd name="T78" fmla="*/ 54 w 151"/>
              <a:gd name="T79" fmla="*/ 148 h 151"/>
              <a:gd name="T80" fmla="*/ 63 w 151"/>
              <a:gd name="T81" fmla="*/ 150 h 151"/>
              <a:gd name="T82" fmla="*/ 71 w 151"/>
              <a:gd name="T83" fmla="*/ 151 h 151"/>
              <a:gd name="T84" fmla="*/ 80 w 151"/>
              <a:gd name="T85" fmla="*/ 151 h 151"/>
              <a:gd name="T86" fmla="*/ 88 w 151"/>
              <a:gd name="T87" fmla="*/ 150 h 151"/>
              <a:gd name="T88" fmla="*/ 96 w 151"/>
              <a:gd name="T89" fmla="*/ 148 h 151"/>
              <a:gd name="T90" fmla="*/ 104 w 151"/>
              <a:gd name="T91" fmla="*/ 145 h 151"/>
              <a:gd name="T92" fmla="*/ 112 w 151"/>
              <a:gd name="T93" fmla="*/ 141 h 151"/>
              <a:gd name="T94" fmla="*/ 119 w 151"/>
              <a:gd name="T95" fmla="*/ 137 h 151"/>
              <a:gd name="T96" fmla="*/ 126 w 151"/>
              <a:gd name="T97" fmla="*/ 132 h 151"/>
              <a:gd name="T98" fmla="*/ 132 w 151"/>
              <a:gd name="T99" fmla="*/ 126 h 151"/>
              <a:gd name="T100" fmla="*/ 137 w 151"/>
              <a:gd name="T101" fmla="*/ 119 h 151"/>
              <a:gd name="T102" fmla="*/ 142 w 151"/>
              <a:gd name="T103" fmla="*/ 112 h 151"/>
              <a:gd name="T104" fmla="*/ 145 w 151"/>
              <a:gd name="T105" fmla="*/ 104 h 151"/>
              <a:gd name="T106" fmla="*/ 148 w 151"/>
              <a:gd name="T107" fmla="*/ 96 h 151"/>
              <a:gd name="T108" fmla="*/ 150 w 151"/>
              <a:gd name="T109" fmla="*/ 88 h 151"/>
              <a:gd name="T110" fmla="*/ 151 w 151"/>
              <a:gd name="T111" fmla="*/ 80 h 151"/>
              <a:gd name="T112" fmla="*/ 151 w 151"/>
              <a:gd name="T113" fmla="*/ 75 h 15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51"/>
              <a:gd name="T172" fmla="*/ 0 h 151"/>
              <a:gd name="T173" fmla="*/ 151 w 151"/>
              <a:gd name="T174" fmla="*/ 151 h 15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51" h="151">
                <a:moveTo>
                  <a:pt x="151" y="75"/>
                </a:moveTo>
                <a:lnTo>
                  <a:pt x="151" y="71"/>
                </a:lnTo>
                <a:lnTo>
                  <a:pt x="150" y="67"/>
                </a:lnTo>
                <a:lnTo>
                  <a:pt x="150" y="63"/>
                </a:lnTo>
                <a:lnTo>
                  <a:pt x="149" y="59"/>
                </a:lnTo>
                <a:lnTo>
                  <a:pt x="148" y="54"/>
                </a:lnTo>
                <a:lnTo>
                  <a:pt x="147" y="50"/>
                </a:lnTo>
                <a:lnTo>
                  <a:pt x="145" y="46"/>
                </a:lnTo>
                <a:lnTo>
                  <a:pt x="143" y="43"/>
                </a:lnTo>
                <a:lnTo>
                  <a:pt x="142" y="39"/>
                </a:lnTo>
                <a:lnTo>
                  <a:pt x="139" y="35"/>
                </a:lnTo>
                <a:lnTo>
                  <a:pt x="137" y="32"/>
                </a:lnTo>
                <a:lnTo>
                  <a:pt x="134" y="28"/>
                </a:lnTo>
                <a:lnTo>
                  <a:pt x="132" y="25"/>
                </a:lnTo>
                <a:lnTo>
                  <a:pt x="129" y="22"/>
                </a:lnTo>
                <a:lnTo>
                  <a:pt x="126" y="19"/>
                </a:lnTo>
                <a:lnTo>
                  <a:pt x="122" y="16"/>
                </a:lnTo>
                <a:lnTo>
                  <a:pt x="119" y="14"/>
                </a:lnTo>
                <a:lnTo>
                  <a:pt x="116" y="11"/>
                </a:lnTo>
                <a:lnTo>
                  <a:pt x="112" y="9"/>
                </a:lnTo>
                <a:lnTo>
                  <a:pt x="108" y="7"/>
                </a:lnTo>
                <a:lnTo>
                  <a:pt x="104" y="6"/>
                </a:lnTo>
                <a:lnTo>
                  <a:pt x="100" y="4"/>
                </a:lnTo>
                <a:lnTo>
                  <a:pt x="96" y="3"/>
                </a:lnTo>
                <a:lnTo>
                  <a:pt x="92" y="2"/>
                </a:lnTo>
                <a:lnTo>
                  <a:pt x="88" y="1"/>
                </a:lnTo>
                <a:lnTo>
                  <a:pt x="84" y="0"/>
                </a:lnTo>
                <a:lnTo>
                  <a:pt x="80" y="0"/>
                </a:lnTo>
                <a:lnTo>
                  <a:pt x="75" y="0"/>
                </a:lnTo>
                <a:lnTo>
                  <a:pt x="71" y="0"/>
                </a:lnTo>
                <a:lnTo>
                  <a:pt x="67" y="0"/>
                </a:lnTo>
                <a:lnTo>
                  <a:pt x="63" y="1"/>
                </a:lnTo>
                <a:lnTo>
                  <a:pt x="59" y="2"/>
                </a:lnTo>
                <a:lnTo>
                  <a:pt x="54" y="3"/>
                </a:lnTo>
                <a:lnTo>
                  <a:pt x="50" y="4"/>
                </a:lnTo>
                <a:lnTo>
                  <a:pt x="46" y="6"/>
                </a:lnTo>
                <a:lnTo>
                  <a:pt x="43" y="7"/>
                </a:lnTo>
                <a:lnTo>
                  <a:pt x="39" y="9"/>
                </a:lnTo>
                <a:lnTo>
                  <a:pt x="35" y="11"/>
                </a:lnTo>
                <a:lnTo>
                  <a:pt x="32" y="14"/>
                </a:lnTo>
                <a:lnTo>
                  <a:pt x="28" y="16"/>
                </a:lnTo>
                <a:lnTo>
                  <a:pt x="25" y="19"/>
                </a:lnTo>
                <a:lnTo>
                  <a:pt x="22" y="22"/>
                </a:lnTo>
                <a:lnTo>
                  <a:pt x="19" y="25"/>
                </a:lnTo>
                <a:lnTo>
                  <a:pt x="16" y="28"/>
                </a:lnTo>
                <a:lnTo>
                  <a:pt x="14" y="32"/>
                </a:lnTo>
                <a:lnTo>
                  <a:pt x="11" y="35"/>
                </a:lnTo>
                <a:lnTo>
                  <a:pt x="9" y="39"/>
                </a:lnTo>
                <a:lnTo>
                  <a:pt x="7" y="43"/>
                </a:lnTo>
                <a:lnTo>
                  <a:pt x="6" y="46"/>
                </a:lnTo>
                <a:lnTo>
                  <a:pt x="4" y="50"/>
                </a:lnTo>
                <a:lnTo>
                  <a:pt x="3" y="54"/>
                </a:lnTo>
                <a:lnTo>
                  <a:pt x="2" y="59"/>
                </a:lnTo>
                <a:lnTo>
                  <a:pt x="1" y="63"/>
                </a:lnTo>
                <a:lnTo>
                  <a:pt x="0" y="67"/>
                </a:lnTo>
                <a:lnTo>
                  <a:pt x="0" y="71"/>
                </a:lnTo>
                <a:lnTo>
                  <a:pt x="0" y="75"/>
                </a:lnTo>
                <a:lnTo>
                  <a:pt x="0" y="80"/>
                </a:lnTo>
                <a:lnTo>
                  <a:pt x="0" y="84"/>
                </a:lnTo>
                <a:lnTo>
                  <a:pt x="1" y="88"/>
                </a:lnTo>
                <a:lnTo>
                  <a:pt x="2" y="92"/>
                </a:lnTo>
                <a:lnTo>
                  <a:pt x="3" y="96"/>
                </a:lnTo>
                <a:lnTo>
                  <a:pt x="4" y="100"/>
                </a:lnTo>
                <a:lnTo>
                  <a:pt x="6" y="104"/>
                </a:lnTo>
                <a:lnTo>
                  <a:pt x="7" y="108"/>
                </a:lnTo>
                <a:lnTo>
                  <a:pt x="9" y="112"/>
                </a:lnTo>
                <a:lnTo>
                  <a:pt x="11" y="115"/>
                </a:lnTo>
                <a:lnTo>
                  <a:pt x="14" y="119"/>
                </a:lnTo>
                <a:lnTo>
                  <a:pt x="16" y="122"/>
                </a:lnTo>
                <a:lnTo>
                  <a:pt x="19" y="126"/>
                </a:lnTo>
                <a:lnTo>
                  <a:pt x="22" y="129"/>
                </a:lnTo>
                <a:lnTo>
                  <a:pt x="25" y="132"/>
                </a:lnTo>
                <a:lnTo>
                  <a:pt x="28" y="134"/>
                </a:lnTo>
                <a:lnTo>
                  <a:pt x="32" y="137"/>
                </a:lnTo>
                <a:lnTo>
                  <a:pt x="35" y="139"/>
                </a:lnTo>
                <a:lnTo>
                  <a:pt x="39" y="141"/>
                </a:lnTo>
                <a:lnTo>
                  <a:pt x="43" y="143"/>
                </a:lnTo>
                <a:lnTo>
                  <a:pt x="46" y="145"/>
                </a:lnTo>
                <a:lnTo>
                  <a:pt x="50" y="147"/>
                </a:lnTo>
                <a:lnTo>
                  <a:pt x="54" y="148"/>
                </a:lnTo>
                <a:lnTo>
                  <a:pt x="59" y="149"/>
                </a:lnTo>
                <a:lnTo>
                  <a:pt x="63" y="150"/>
                </a:lnTo>
                <a:lnTo>
                  <a:pt x="67" y="150"/>
                </a:lnTo>
                <a:lnTo>
                  <a:pt x="71" y="151"/>
                </a:lnTo>
                <a:lnTo>
                  <a:pt x="75" y="151"/>
                </a:lnTo>
                <a:lnTo>
                  <a:pt x="80" y="151"/>
                </a:lnTo>
                <a:lnTo>
                  <a:pt x="84" y="150"/>
                </a:lnTo>
                <a:lnTo>
                  <a:pt x="88" y="150"/>
                </a:lnTo>
                <a:lnTo>
                  <a:pt x="92" y="149"/>
                </a:lnTo>
                <a:lnTo>
                  <a:pt x="96" y="148"/>
                </a:lnTo>
                <a:lnTo>
                  <a:pt x="100" y="147"/>
                </a:lnTo>
                <a:lnTo>
                  <a:pt x="104" y="145"/>
                </a:lnTo>
                <a:lnTo>
                  <a:pt x="108" y="143"/>
                </a:lnTo>
                <a:lnTo>
                  <a:pt x="112" y="141"/>
                </a:lnTo>
                <a:lnTo>
                  <a:pt x="116" y="139"/>
                </a:lnTo>
                <a:lnTo>
                  <a:pt x="119" y="137"/>
                </a:lnTo>
                <a:lnTo>
                  <a:pt x="122" y="134"/>
                </a:lnTo>
                <a:lnTo>
                  <a:pt x="126" y="132"/>
                </a:lnTo>
                <a:lnTo>
                  <a:pt x="129" y="129"/>
                </a:lnTo>
                <a:lnTo>
                  <a:pt x="132" y="126"/>
                </a:lnTo>
                <a:lnTo>
                  <a:pt x="134" y="122"/>
                </a:lnTo>
                <a:lnTo>
                  <a:pt x="137" y="119"/>
                </a:lnTo>
                <a:lnTo>
                  <a:pt x="139" y="115"/>
                </a:lnTo>
                <a:lnTo>
                  <a:pt x="142" y="112"/>
                </a:lnTo>
                <a:lnTo>
                  <a:pt x="143" y="108"/>
                </a:lnTo>
                <a:lnTo>
                  <a:pt x="145" y="104"/>
                </a:lnTo>
                <a:lnTo>
                  <a:pt x="147" y="100"/>
                </a:lnTo>
                <a:lnTo>
                  <a:pt x="148" y="96"/>
                </a:lnTo>
                <a:lnTo>
                  <a:pt x="149" y="92"/>
                </a:lnTo>
                <a:lnTo>
                  <a:pt x="150" y="88"/>
                </a:lnTo>
                <a:lnTo>
                  <a:pt x="150" y="84"/>
                </a:lnTo>
                <a:lnTo>
                  <a:pt x="151" y="80"/>
                </a:lnTo>
                <a:lnTo>
                  <a:pt x="151" y="75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172" name="Group 76">
            <a:extLst>
              <a:ext uri="{FF2B5EF4-FFF2-40B4-BE49-F238E27FC236}">
                <a16:creationId xmlns:a16="http://schemas.microsoft.com/office/drawing/2014/main" id="{7DD8859B-676B-4E43-A892-F67F793A25AC}"/>
              </a:ext>
            </a:extLst>
          </xdr:cNvPr>
          <xdr:cNvGrpSpPr>
            <a:grpSpLocks/>
          </xdr:cNvGrpSpPr>
        </xdr:nvGrpSpPr>
        <xdr:grpSpPr bwMode="auto">
          <a:xfrm>
            <a:off x="106" y="616"/>
            <a:ext cx="131" cy="37"/>
            <a:chOff x="106" y="616"/>
            <a:chExt cx="131" cy="37"/>
          </a:xfrm>
        </xdr:grpSpPr>
        <xdr:sp macro="" textlink="">
          <xdr:nvSpPr>
            <xdr:cNvPr id="183" name="Freeform 77">
              <a:extLst>
                <a:ext uri="{FF2B5EF4-FFF2-40B4-BE49-F238E27FC236}">
                  <a16:creationId xmlns:a16="http://schemas.microsoft.com/office/drawing/2014/main" id="{5C903486-E9BA-4215-857D-B0118976A4BC}"/>
                </a:ext>
              </a:extLst>
            </xdr:cNvPr>
            <xdr:cNvSpPr>
              <a:spLocks/>
            </xdr:cNvSpPr>
          </xdr:nvSpPr>
          <xdr:spPr bwMode="auto">
            <a:xfrm>
              <a:off x="171" y="616"/>
              <a:ext cx="66" cy="37"/>
            </a:xfrm>
            <a:custGeom>
              <a:avLst/>
              <a:gdLst>
                <a:gd name="T0" fmla="*/ 0 w 66"/>
                <a:gd name="T1" fmla="*/ 37 h 37"/>
                <a:gd name="T2" fmla="*/ 66 w 66"/>
                <a:gd name="T3" fmla="*/ 0 h 37"/>
                <a:gd name="T4" fmla="*/ 66 w 66"/>
                <a:gd name="T5" fmla="*/ 0 h 37"/>
                <a:gd name="T6" fmla="*/ 0 60000 65536"/>
                <a:gd name="T7" fmla="*/ 0 60000 65536"/>
                <a:gd name="T8" fmla="*/ 0 60000 65536"/>
                <a:gd name="T9" fmla="*/ 0 w 66"/>
                <a:gd name="T10" fmla="*/ 0 h 37"/>
                <a:gd name="T11" fmla="*/ 66 w 66"/>
                <a:gd name="T12" fmla="*/ 37 h 37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66" h="37">
                  <a:moveTo>
                    <a:pt x="0" y="37"/>
                  </a:moveTo>
                  <a:lnTo>
                    <a:pt x="66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4" name="Freeform 78">
              <a:extLst>
                <a:ext uri="{FF2B5EF4-FFF2-40B4-BE49-F238E27FC236}">
                  <a16:creationId xmlns:a16="http://schemas.microsoft.com/office/drawing/2014/main" id="{5EB70132-E7D9-4090-BDA2-195550903D97}"/>
                </a:ext>
              </a:extLst>
            </xdr:cNvPr>
            <xdr:cNvSpPr>
              <a:spLocks/>
            </xdr:cNvSpPr>
          </xdr:nvSpPr>
          <xdr:spPr bwMode="auto">
            <a:xfrm>
              <a:off x="106" y="616"/>
              <a:ext cx="65" cy="37"/>
            </a:xfrm>
            <a:custGeom>
              <a:avLst/>
              <a:gdLst>
                <a:gd name="T0" fmla="*/ 65 w 65"/>
                <a:gd name="T1" fmla="*/ 37 h 37"/>
                <a:gd name="T2" fmla="*/ 0 w 65"/>
                <a:gd name="T3" fmla="*/ 0 h 37"/>
                <a:gd name="T4" fmla="*/ 0 w 65"/>
                <a:gd name="T5" fmla="*/ 0 h 37"/>
                <a:gd name="T6" fmla="*/ 0 60000 65536"/>
                <a:gd name="T7" fmla="*/ 0 60000 65536"/>
                <a:gd name="T8" fmla="*/ 0 60000 65536"/>
                <a:gd name="T9" fmla="*/ 0 w 65"/>
                <a:gd name="T10" fmla="*/ 0 h 37"/>
                <a:gd name="T11" fmla="*/ 65 w 65"/>
                <a:gd name="T12" fmla="*/ 37 h 37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65" h="37">
                  <a:moveTo>
                    <a:pt x="65" y="37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5" name="Freeform 79">
              <a:extLst>
                <a:ext uri="{FF2B5EF4-FFF2-40B4-BE49-F238E27FC236}">
                  <a16:creationId xmlns:a16="http://schemas.microsoft.com/office/drawing/2014/main" id="{0B6EE0A0-E1CD-4AAA-8CC1-AED82A989EFA}"/>
                </a:ext>
              </a:extLst>
            </xdr:cNvPr>
            <xdr:cNvSpPr>
              <a:spLocks/>
            </xdr:cNvSpPr>
          </xdr:nvSpPr>
          <xdr:spPr bwMode="auto">
            <a:xfrm>
              <a:off x="106" y="616"/>
              <a:ext cx="131" cy="1"/>
            </a:xfrm>
            <a:custGeom>
              <a:avLst/>
              <a:gdLst>
                <a:gd name="T0" fmla="*/ 0 w 131"/>
                <a:gd name="T1" fmla="*/ 0 h 1"/>
                <a:gd name="T2" fmla="*/ 131 w 131"/>
                <a:gd name="T3" fmla="*/ 0 h 1"/>
                <a:gd name="T4" fmla="*/ 131 w 131"/>
                <a:gd name="T5" fmla="*/ 0 h 1"/>
                <a:gd name="T6" fmla="*/ 0 60000 65536"/>
                <a:gd name="T7" fmla="*/ 0 60000 65536"/>
                <a:gd name="T8" fmla="*/ 0 60000 65536"/>
                <a:gd name="T9" fmla="*/ 0 w 131"/>
                <a:gd name="T10" fmla="*/ 0 h 1"/>
                <a:gd name="T11" fmla="*/ 131 w 131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31" h="1">
                  <a:moveTo>
                    <a:pt x="0" y="0"/>
                  </a:moveTo>
                  <a:lnTo>
                    <a:pt x="13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6" name="Freeform 80">
              <a:extLst>
                <a:ext uri="{FF2B5EF4-FFF2-40B4-BE49-F238E27FC236}">
                  <a16:creationId xmlns:a16="http://schemas.microsoft.com/office/drawing/2014/main" id="{8BB3814F-3B54-44B9-8312-0513A74497FB}"/>
                </a:ext>
              </a:extLst>
            </xdr:cNvPr>
            <xdr:cNvSpPr>
              <a:spLocks/>
            </xdr:cNvSpPr>
          </xdr:nvSpPr>
          <xdr:spPr bwMode="auto">
            <a:xfrm>
              <a:off x="180" y="639"/>
              <a:ext cx="6" cy="6"/>
            </a:xfrm>
            <a:custGeom>
              <a:avLst/>
              <a:gdLst>
                <a:gd name="T0" fmla="*/ 2 w 6"/>
                <a:gd name="T1" fmla="*/ 0 h 6"/>
                <a:gd name="T2" fmla="*/ 0 w 6"/>
                <a:gd name="T3" fmla="*/ 2 h 6"/>
                <a:gd name="T4" fmla="*/ 6 w 6"/>
                <a:gd name="T5" fmla="*/ 6 h 6"/>
                <a:gd name="T6" fmla="*/ 2 w 6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2" y="0"/>
                  </a:moveTo>
                  <a:lnTo>
                    <a:pt x="0" y="2"/>
                  </a:lnTo>
                  <a:lnTo>
                    <a:pt x="6" y="6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7" name="Freeform 81">
              <a:extLst>
                <a:ext uri="{FF2B5EF4-FFF2-40B4-BE49-F238E27FC236}">
                  <a16:creationId xmlns:a16="http://schemas.microsoft.com/office/drawing/2014/main" id="{8E74D0C6-B534-434D-9CDB-4FE62241AE7B}"/>
                </a:ext>
              </a:extLst>
            </xdr:cNvPr>
            <xdr:cNvSpPr>
              <a:spLocks/>
            </xdr:cNvSpPr>
          </xdr:nvSpPr>
          <xdr:spPr bwMode="auto">
            <a:xfrm>
              <a:off x="180" y="639"/>
              <a:ext cx="6" cy="6"/>
            </a:xfrm>
            <a:custGeom>
              <a:avLst/>
              <a:gdLst>
                <a:gd name="T0" fmla="*/ 2 w 6"/>
                <a:gd name="T1" fmla="*/ 0 h 6"/>
                <a:gd name="T2" fmla="*/ 0 w 6"/>
                <a:gd name="T3" fmla="*/ 2 h 6"/>
                <a:gd name="T4" fmla="*/ 6 w 6"/>
                <a:gd name="T5" fmla="*/ 6 h 6"/>
                <a:gd name="T6" fmla="*/ 2 w 6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2" y="0"/>
                  </a:moveTo>
                  <a:lnTo>
                    <a:pt x="0" y="2"/>
                  </a:lnTo>
                  <a:lnTo>
                    <a:pt x="6" y="6"/>
                  </a:ln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8" name="Freeform 82">
              <a:extLst>
                <a:ext uri="{FF2B5EF4-FFF2-40B4-BE49-F238E27FC236}">
                  <a16:creationId xmlns:a16="http://schemas.microsoft.com/office/drawing/2014/main" id="{F3DC4D05-BAF1-4580-90E5-85612FC7EC15}"/>
                </a:ext>
              </a:extLst>
            </xdr:cNvPr>
            <xdr:cNvSpPr>
              <a:spLocks/>
            </xdr:cNvSpPr>
          </xdr:nvSpPr>
          <xdr:spPr bwMode="auto">
            <a:xfrm>
              <a:off x="157" y="639"/>
              <a:ext cx="6" cy="6"/>
            </a:xfrm>
            <a:custGeom>
              <a:avLst/>
              <a:gdLst>
                <a:gd name="T0" fmla="*/ 6 w 6"/>
                <a:gd name="T1" fmla="*/ 2 h 6"/>
                <a:gd name="T2" fmla="*/ 4 w 6"/>
                <a:gd name="T3" fmla="*/ 0 h 6"/>
                <a:gd name="T4" fmla="*/ 0 w 6"/>
                <a:gd name="T5" fmla="*/ 6 h 6"/>
                <a:gd name="T6" fmla="*/ 6 w 6"/>
                <a:gd name="T7" fmla="*/ 2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6" y="2"/>
                  </a:moveTo>
                  <a:lnTo>
                    <a:pt x="4" y="0"/>
                  </a:lnTo>
                  <a:lnTo>
                    <a:pt x="0" y="6"/>
                  </a:lnTo>
                  <a:lnTo>
                    <a:pt x="6" y="2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9" name="Freeform 83">
              <a:extLst>
                <a:ext uri="{FF2B5EF4-FFF2-40B4-BE49-F238E27FC236}">
                  <a16:creationId xmlns:a16="http://schemas.microsoft.com/office/drawing/2014/main" id="{61D01916-5B6C-470C-AD7D-185A7CF9ED29}"/>
                </a:ext>
              </a:extLst>
            </xdr:cNvPr>
            <xdr:cNvSpPr>
              <a:spLocks/>
            </xdr:cNvSpPr>
          </xdr:nvSpPr>
          <xdr:spPr bwMode="auto">
            <a:xfrm>
              <a:off x="157" y="639"/>
              <a:ext cx="6" cy="6"/>
            </a:xfrm>
            <a:custGeom>
              <a:avLst/>
              <a:gdLst>
                <a:gd name="T0" fmla="*/ 6 w 6"/>
                <a:gd name="T1" fmla="*/ 2 h 6"/>
                <a:gd name="T2" fmla="*/ 4 w 6"/>
                <a:gd name="T3" fmla="*/ 0 h 6"/>
                <a:gd name="T4" fmla="*/ 0 w 6"/>
                <a:gd name="T5" fmla="*/ 6 h 6"/>
                <a:gd name="T6" fmla="*/ 6 w 6"/>
                <a:gd name="T7" fmla="*/ 2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6" y="2"/>
                  </a:moveTo>
                  <a:lnTo>
                    <a:pt x="4" y="0"/>
                  </a:lnTo>
                  <a:lnTo>
                    <a:pt x="0" y="6"/>
                  </a:lnTo>
                  <a:lnTo>
                    <a:pt x="6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90" name="Rectangle 84">
              <a:extLst>
                <a:ext uri="{FF2B5EF4-FFF2-40B4-BE49-F238E27FC236}">
                  <a16:creationId xmlns:a16="http://schemas.microsoft.com/office/drawing/2014/main" id="{2701BBCE-03F7-48FB-BE18-639D6E3A224F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6" y="619"/>
              <a:ext cx="24" cy="1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ko-KR" sz="900" b="0" i="0" strike="noStrike">
                  <a:solidFill>
                    <a:srgbClr val="000000"/>
                  </a:solidFill>
                  <a:latin typeface="굴림"/>
                  <a:ea typeface="굴림"/>
                </a:rPr>
                <a:t>120 °</a:t>
              </a:r>
            </a:p>
          </xdr:txBody>
        </xdr:sp>
        <xdr:sp macro="" textlink="">
          <xdr:nvSpPr>
            <xdr:cNvPr id="191" name="Freeform 85">
              <a:extLst>
                <a:ext uri="{FF2B5EF4-FFF2-40B4-BE49-F238E27FC236}">
                  <a16:creationId xmlns:a16="http://schemas.microsoft.com/office/drawing/2014/main" id="{137D500C-B223-4CCC-A776-03F4F360C73D}"/>
                </a:ext>
              </a:extLst>
            </xdr:cNvPr>
            <xdr:cNvSpPr>
              <a:spLocks/>
            </xdr:cNvSpPr>
          </xdr:nvSpPr>
          <xdr:spPr bwMode="auto">
            <a:xfrm>
              <a:off x="157" y="637"/>
              <a:ext cx="29" cy="8"/>
            </a:xfrm>
            <a:custGeom>
              <a:avLst/>
              <a:gdLst>
                <a:gd name="T0" fmla="*/ 29 w 29"/>
                <a:gd name="T1" fmla="*/ 8 h 8"/>
                <a:gd name="T2" fmla="*/ 28 w 29"/>
                <a:gd name="T3" fmla="*/ 6 h 8"/>
                <a:gd name="T4" fmla="*/ 26 w 29"/>
                <a:gd name="T5" fmla="*/ 5 h 8"/>
                <a:gd name="T6" fmla="*/ 25 w 29"/>
                <a:gd name="T7" fmla="*/ 3 h 8"/>
                <a:gd name="T8" fmla="*/ 23 w 29"/>
                <a:gd name="T9" fmla="*/ 2 h 8"/>
                <a:gd name="T10" fmla="*/ 21 w 29"/>
                <a:gd name="T11" fmla="*/ 1 h 8"/>
                <a:gd name="T12" fmla="*/ 19 w 29"/>
                <a:gd name="T13" fmla="*/ 1 h 8"/>
                <a:gd name="T14" fmla="*/ 17 w 29"/>
                <a:gd name="T15" fmla="*/ 0 h 8"/>
                <a:gd name="T16" fmla="*/ 15 w 29"/>
                <a:gd name="T17" fmla="*/ 0 h 8"/>
                <a:gd name="T18" fmla="*/ 13 w 29"/>
                <a:gd name="T19" fmla="*/ 0 h 8"/>
                <a:gd name="T20" fmla="*/ 11 w 29"/>
                <a:gd name="T21" fmla="*/ 0 h 8"/>
                <a:gd name="T22" fmla="*/ 9 w 29"/>
                <a:gd name="T23" fmla="*/ 1 h 8"/>
                <a:gd name="T24" fmla="*/ 8 w 29"/>
                <a:gd name="T25" fmla="*/ 1 h 8"/>
                <a:gd name="T26" fmla="*/ 6 w 29"/>
                <a:gd name="T27" fmla="*/ 2 h 8"/>
                <a:gd name="T28" fmla="*/ 4 w 29"/>
                <a:gd name="T29" fmla="*/ 3 h 8"/>
                <a:gd name="T30" fmla="*/ 3 w 29"/>
                <a:gd name="T31" fmla="*/ 5 h 8"/>
                <a:gd name="T32" fmla="*/ 1 w 29"/>
                <a:gd name="T33" fmla="*/ 6 h 8"/>
                <a:gd name="T34" fmla="*/ 0 w 29"/>
                <a:gd name="T35" fmla="*/ 8 h 8"/>
                <a:gd name="T36" fmla="*/ 0 w 29"/>
                <a:gd name="T37" fmla="*/ 8 h 8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29"/>
                <a:gd name="T58" fmla="*/ 0 h 8"/>
                <a:gd name="T59" fmla="*/ 29 w 29"/>
                <a:gd name="T60" fmla="*/ 8 h 8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29" h="8">
                  <a:moveTo>
                    <a:pt x="29" y="8"/>
                  </a:moveTo>
                  <a:lnTo>
                    <a:pt x="28" y="6"/>
                  </a:lnTo>
                  <a:lnTo>
                    <a:pt x="26" y="5"/>
                  </a:lnTo>
                  <a:lnTo>
                    <a:pt x="25" y="3"/>
                  </a:lnTo>
                  <a:lnTo>
                    <a:pt x="23" y="2"/>
                  </a:lnTo>
                  <a:lnTo>
                    <a:pt x="21" y="1"/>
                  </a:lnTo>
                  <a:lnTo>
                    <a:pt x="19" y="1"/>
                  </a:lnTo>
                  <a:lnTo>
                    <a:pt x="17" y="0"/>
                  </a:lnTo>
                  <a:lnTo>
                    <a:pt x="15" y="0"/>
                  </a:lnTo>
                  <a:lnTo>
                    <a:pt x="13" y="0"/>
                  </a:lnTo>
                  <a:lnTo>
                    <a:pt x="11" y="0"/>
                  </a:lnTo>
                  <a:lnTo>
                    <a:pt x="9" y="1"/>
                  </a:lnTo>
                  <a:lnTo>
                    <a:pt x="8" y="1"/>
                  </a:lnTo>
                  <a:lnTo>
                    <a:pt x="6" y="2"/>
                  </a:lnTo>
                  <a:lnTo>
                    <a:pt x="4" y="3"/>
                  </a:lnTo>
                  <a:lnTo>
                    <a:pt x="3" y="5"/>
                  </a:lnTo>
                  <a:lnTo>
                    <a:pt x="1" y="6"/>
                  </a:lnTo>
                  <a:lnTo>
                    <a:pt x="0" y="8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73" name="Freeform 86">
            <a:extLst>
              <a:ext uri="{FF2B5EF4-FFF2-40B4-BE49-F238E27FC236}">
                <a16:creationId xmlns:a16="http://schemas.microsoft.com/office/drawing/2014/main" id="{95172834-A6E5-4620-B7A7-91E4FF5D05EC}"/>
              </a:ext>
            </a:extLst>
          </xdr:cNvPr>
          <xdr:cNvSpPr>
            <a:spLocks/>
          </xdr:cNvSpPr>
        </xdr:nvSpPr>
        <xdr:spPr bwMode="auto">
          <a:xfrm>
            <a:off x="89" y="571"/>
            <a:ext cx="165" cy="164"/>
          </a:xfrm>
          <a:custGeom>
            <a:avLst/>
            <a:gdLst>
              <a:gd name="T0" fmla="*/ 165 w 165"/>
              <a:gd name="T1" fmla="*/ 82 h 164"/>
              <a:gd name="T2" fmla="*/ 164 w 165"/>
              <a:gd name="T3" fmla="*/ 73 h 164"/>
              <a:gd name="T4" fmla="*/ 163 w 165"/>
              <a:gd name="T5" fmla="*/ 64 h 164"/>
              <a:gd name="T6" fmla="*/ 160 w 165"/>
              <a:gd name="T7" fmla="*/ 55 h 164"/>
              <a:gd name="T8" fmla="*/ 156 w 165"/>
              <a:gd name="T9" fmla="*/ 47 h 164"/>
              <a:gd name="T10" fmla="*/ 152 w 165"/>
              <a:gd name="T11" fmla="*/ 39 h 164"/>
              <a:gd name="T12" fmla="*/ 147 w 165"/>
              <a:gd name="T13" fmla="*/ 31 h 164"/>
              <a:gd name="T14" fmla="*/ 141 w 165"/>
              <a:gd name="T15" fmla="*/ 24 h 164"/>
              <a:gd name="T16" fmla="*/ 134 w 165"/>
              <a:gd name="T17" fmla="*/ 18 h 164"/>
              <a:gd name="T18" fmla="*/ 126 w 165"/>
              <a:gd name="T19" fmla="*/ 13 h 164"/>
              <a:gd name="T20" fmla="*/ 118 w 165"/>
              <a:gd name="T21" fmla="*/ 8 h 164"/>
              <a:gd name="T22" fmla="*/ 110 w 165"/>
              <a:gd name="T23" fmla="*/ 5 h 164"/>
              <a:gd name="T24" fmla="*/ 101 w 165"/>
              <a:gd name="T25" fmla="*/ 2 h 164"/>
              <a:gd name="T26" fmla="*/ 92 w 165"/>
              <a:gd name="T27" fmla="*/ 1 h 164"/>
              <a:gd name="T28" fmla="*/ 82 w 165"/>
              <a:gd name="T29" fmla="*/ 0 h 164"/>
              <a:gd name="T30" fmla="*/ 73 w 165"/>
              <a:gd name="T31" fmla="*/ 1 h 164"/>
              <a:gd name="T32" fmla="*/ 64 w 165"/>
              <a:gd name="T33" fmla="*/ 2 h 164"/>
              <a:gd name="T34" fmla="*/ 55 w 165"/>
              <a:gd name="T35" fmla="*/ 5 h 164"/>
              <a:gd name="T36" fmla="*/ 47 w 165"/>
              <a:gd name="T37" fmla="*/ 8 h 164"/>
              <a:gd name="T38" fmla="*/ 39 w 165"/>
              <a:gd name="T39" fmla="*/ 13 h 164"/>
              <a:gd name="T40" fmla="*/ 31 w 165"/>
              <a:gd name="T41" fmla="*/ 18 h 164"/>
              <a:gd name="T42" fmla="*/ 24 w 165"/>
              <a:gd name="T43" fmla="*/ 24 h 164"/>
              <a:gd name="T44" fmla="*/ 18 w 165"/>
              <a:gd name="T45" fmla="*/ 31 h 164"/>
              <a:gd name="T46" fmla="*/ 13 w 165"/>
              <a:gd name="T47" fmla="*/ 39 h 164"/>
              <a:gd name="T48" fmla="*/ 8 w 165"/>
              <a:gd name="T49" fmla="*/ 47 h 164"/>
              <a:gd name="T50" fmla="*/ 5 w 165"/>
              <a:gd name="T51" fmla="*/ 55 h 164"/>
              <a:gd name="T52" fmla="*/ 2 w 165"/>
              <a:gd name="T53" fmla="*/ 64 h 164"/>
              <a:gd name="T54" fmla="*/ 1 w 165"/>
              <a:gd name="T55" fmla="*/ 73 h 164"/>
              <a:gd name="T56" fmla="*/ 0 w 165"/>
              <a:gd name="T57" fmla="*/ 82 h 164"/>
              <a:gd name="T58" fmla="*/ 1 w 165"/>
              <a:gd name="T59" fmla="*/ 91 h 164"/>
              <a:gd name="T60" fmla="*/ 2 w 165"/>
              <a:gd name="T61" fmla="*/ 101 h 164"/>
              <a:gd name="T62" fmla="*/ 5 w 165"/>
              <a:gd name="T63" fmla="*/ 109 h 164"/>
              <a:gd name="T64" fmla="*/ 8 w 165"/>
              <a:gd name="T65" fmla="*/ 118 h 164"/>
              <a:gd name="T66" fmla="*/ 13 w 165"/>
              <a:gd name="T67" fmla="*/ 126 h 164"/>
              <a:gd name="T68" fmla="*/ 18 w 165"/>
              <a:gd name="T69" fmla="*/ 133 h 164"/>
              <a:gd name="T70" fmla="*/ 24 w 165"/>
              <a:gd name="T71" fmla="*/ 140 h 164"/>
              <a:gd name="T72" fmla="*/ 31 w 165"/>
              <a:gd name="T73" fmla="*/ 146 h 164"/>
              <a:gd name="T74" fmla="*/ 39 w 165"/>
              <a:gd name="T75" fmla="*/ 152 h 164"/>
              <a:gd name="T76" fmla="*/ 47 w 165"/>
              <a:gd name="T77" fmla="*/ 156 h 164"/>
              <a:gd name="T78" fmla="*/ 55 w 165"/>
              <a:gd name="T79" fmla="*/ 160 h 164"/>
              <a:gd name="T80" fmla="*/ 64 w 165"/>
              <a:gd name="T81" fmla="*/ 162 h 164"/>
              <a:gd name="T82" fmla="*/ 73 w 165"/>
              <a:gd name="T83" fmla="*/ 164 h 164"/>
              <a:gd name="T84" fmla="*/ 82 w 165"/>
              <a:gd name="T85" fmla="*/ 164 h 164"/>
              <a:gd name="T86" fmla="*/ 92 w 165"/>
              <a:gd name="T87" fmla="*/ 164 h 164"/>
              <a:gd name="T88" fmla="*/ 101 w 165"/>
              <a:gd name="T89" fmla="*/ 162 h 164"/>
              <a:gd name="T90" fmla="*/ 110 w 165"/>
              <a:gd name="T91" fmla="*/ 160 h 164"/>
              <a:gd name="T92" fmla="*/ 118 w 165"/>
              <a:gd name="T93" fmla="*/ 156 h 164"/>
              <a:gd name="T94" fmla="*/ 126 w 165"/>
              <a:gd name="T95" fmla="*/ 152 h 164"/>
              <a:gd name="T96" fmla="*/ 134 w 165"/>
              <a:gd name="T97" fmla="*/ 146 h 164"/>
              <a:gd name="T98" fmla="*/ 141 w 165"/>
              <a:gd name="T99" fmla="*/ 140 h 164"/>
              <a:gd name="T100" fmla="*/ 147 w 165"/>
              <a:gd name="T101" fmla="*/ 133 h 164"/>
              <a:gd name="T102" fmla="*/ 152 w 165"/>
              <a:gd name="T103" fmla="*/ 126 h 164"/>
              <a:gd name="T104" fmla="*/ 156 w 165"/>
              <a:gd name="T105" fmla="*/ 118 h 164"/>
              <a:gd name="T106" fmla="*/ 160 w 165"/>
              <a:gd name="T107" fmla="*/ 109 h 164"/>
              <a:gd name="T108" fmla="*/ 163 w 165"/>
              <a:gd name="T109" fmla="*/ 101 h 164"/>
              <a:gd name="T110" fmla="*/ 164 w 165"/>
              <a:gd name="T111" fmla="*/ 91 h 164"/>
              <a:gd name="T112" fmla="*/ 165 w 165"/>
              <a:gd name="T113" fmla="*/ 82 h 164"/>
              <a:gd name="T114" fmla="*/ 165 w 165"/>
              <a:gd name="T115" fmla="*/ 82 h 164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w 165"/>
              <a:gd name="T175" fmla="*/ 0 h 164"/>
              <a:gd name="T176" fmla="*/ 165 w 165"/>
              <a:gd name="T177" fmla="*/ 164 h 164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T174" t="T175" r="T176" b="T177"/>
            <a:pathLst>
              <a:path w="165" h="164">
                <a:moveTo>
                  <a:pt x="165" y="82"/>
                </a:moveTo>
                <a:lnTo>
                  <a:pt x="164" y="73"/>
                </a:lnTo>
                <a:lnTo>
                  <a:pt x="163" y="64"/>
                </a:lnTo>
                <a:lnTo>
                  <a:pt x="160" y="55"/>
                </a:lnTo>
                <a:lnTo>
                  <a:pt x="156" y="47"/>
                </a:lnTo>
                <a:lnTo>
                  <a:pt x="152" y="39"/>
                </a:lnTo>
                <a:lnTo>
                  <a:pt x="147" y="31"/>
                </a:lnTo>
                <a:lnTo>
                  <a:pt x="141" y="24"/>
                </a:lnTo>
                <a:lnTo>
                  <a:pt x="134" y="18"/>
                </a:lnTo>
                <a:lnTo>
                  <a:pt x="126" y="13"/>
                </a:lnTo>
                <a:lnTo>
                  <a:pt x="118" y="8"/>
                </a:lnTo>
                <a:lnTo>
                  <a:pt x="110" y="5"/>
                </a:lnTo>
                <a:lnTo>
                  <a:pt x="101" y="2"/>
                </a:lnTo>
                <a:lnTo>
                  <a:pt x="92" y="1"/>
                </a:lnTo>
                <a:lnTo>
                  <a:pt x="82" y="0"/>
                </a:lnTo>
                <a:lnTo>
                  <a:pt x="73" y="1"/>
                </a:lnTo>
                <a:lnTo>
                  <a:pt x="64" y="2"/>
                </a:lnTo>
                <a:lnTo>
                  <a:pt x="55" y="5"/>
                </a:lnTo>
                <a:lnTo>
                  <a:pt x="47" y="8"/>
                </a:lnTo>
                <a:lnTo>
                  <a:pt x="39" y="13"/>
                </a:lnTo>
                <a:lnTo>
                  <a:pt x="31" y="18"/>
                </a:lnTo>
                <a:lnTo>
                  <a:pt x="24" y="24"/>
                </a:lnTo>
                <a:lnTo>
                  <a:pt x="18" y="31"/>
                </a:lnTo>
                <a:lnTo>
                  <a:pt x="13" y="39"/>
                </a:lnTo>
                <a:lnTo>
                  <a:pt x="8" y="47"/>
                </a:lnTo>
                <a:lnTo>
                  <a:pt x="5" y="55"/>
                </a:lnTo>
                <a:lnTo>
                  <a:pt x="2" y="64"/>
                </a:lnTo>
                <a:lnTo>
                  <a:pt x="1" y="73"/>
                </a:lnTo>
                <a:lnTo>
                  <a:pt x="0" y="82"/>
                </a:lnTo>
                <a:lnTo>
                  <a:pt x="1" y="91"/>
                </a:lnTo>
                <a:lnTo>
                  <a:pt x="2" y="101"/>
                </a:lnTo>
                <a:lnTo>
                  <a:pt x="5" y="109"/>
                </a:lnTo>
                <a:lnTo>
                  <a:pt x="8" y="118"/>
                </a:lnTo>
                <a:lnTo>
                  <a:pt x="13" y="126"/>
                </a:lnTo>
                <a:lnTo>
                  <a:pt x="18" y="133"/>
                </a:lnTo>
                <a:lnTo>
                  <a:pt x="24" y="140"/>
                </a:lnTo>
                <a:lnTo>
                  <a:pt x="31" y="146"/>
                </a:lnTo>
                <a:lnTo>
                  <a:pt x="39" y="152"/>
                </a:lnTo>
                <a:lnTo>
                  <a:pt x="47" y="156"/>
                </a:lnTo>
                <a:lnTo>
                  <a:pt x="55" y="160"/>
                </a:lnTo>
                <a:lnTo>
                  <a:pt x="64" y="162"/>
                </a:lnTo>
                <a:lnTo>
                  <a:pt x="73" y="164"/>
                </a:lnTo>
                <a:lnTo>
                  <a:pt x="82" y="164"/>
                </a:lnTo>
                <a:lnTo>
                  <a:pt x="92" y="164"/>
                </a:lnTo>
                <a:lnTo>
                  <a:pt x="101" y="162"/>
                </a:lnTo>
                <a:lnTo>
                  <a:pt x="110" y="160"/>
                </a:lnTo>
                <a:lnTo>
                  <a:pt x="118" y="156"/>
                </a:lnTo>
                <a:lnTo>
                  <a:pt x="126" y="152"/>
                </a:lnTo>
                <a:lnTo>
                  <a:pt x="134" y="146"/>
                </a:lnTo>
                <a:lnTo>
                  <a:pt x="141" y="140"/>
                </a:lnTo>
                <a:lnTo>
                  <a:pt x="147" y="133"/>
                </a:lnTo>
                <a:lnTo>
                  <a:pt x="152" y="126"/>
                </a:lnTo>
                <a:lnTo>
                  <a:pt x="156" y="118"/>
                </a:lnTo>
                <a:lnTo>
                  <a:pt x="160" y="109"/>
                </a:lnTo>
                <a:lnTo>
                  <a:pt x="163" y="101"/>
                </a:lnTo>
                <a:lnTo>
                  <a:pt x="164" y="91"/>
                </a:lnTo>
                <a:lnTo>
                  <a:pt x="165" y="82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174" name="Group 87">
            <a:extLst>
              <a:ext uri="{FF2B5EF4-FFF2-40B4-BE49-F238E27FC236}">
                <a16:creationId xmlns:a16="http://schemas.microsoft.com/office/drawing/2014/main" id="{98509BC8-8F68-4171-8E20-0AE1FE8F5CD9}"/>
              </a:ext>
            </a:extLst>
          </xdr:cNvPr>
          <xdr:cNvGrpSpPr>
            <a:grpSpLocks/>
          </xdr:cNvGrpSpPr>
        </xdr:nvGrpSpPr>
        <xdr:grpSpPr bwMode="auto">
          <a:xfrm>
            <a:off x="252" y="616"/>
            <a:ext cx="43" cy="114"/>
            <a:chOff x="252" y="616"/>
            <a:chExt cx="43" cy="114"/>
          </a:xfrm>
        </xdr:grpSpPr>
        <xdr:sp macro="" textlink="">
          <xdr:nvSpPr>
            <xdr:cNvPr id="175" name="Freeform 88">
              <a:extLst>
                <a:ext uri="{FF2B5EF4-FFF2-40B4-BE49-F238E27FC236}">
                  <a16:creationId xmlns:a16="http://schemas.microsoft.com/office/drawing/2014/main" id="{91E8D802-1033-44BE-A027-02562CF2380C}"/>
                </a:ext>
              </a:extLst>
            </xdr:cNvPr>
            <xdr:cNvSpPr>
              <a:spLocks/>
            </xdr:cNvSpPr>
          </xdr:nvSpPr>
          <xdr:spPr bwMode="auto">
            <a:xfrm>
              <a:off x="252" y="729"/>
              <a:ext cx="43" cy="1"/>
            </a:xfrm>
            <a:custGeom>
              <a:avLst/>
              <a:gdLst>
                <a:gd name="T0" fmla="*/ 0 w 43"/>
                <a:gd name="T1" fmla="*/ 0 h 1"/>
                <a:gd name="T2" fmla="*/ 43 w 43"/>
                <a:gd name="T3" fmla="*/ 0 h 1"/>
                <a:gd name="T4" fmla="*/ 43 w 43"/>
                <a:gd name="T5" fmla="*/ 0 h 1"/>
                <a:gd name="T6" fmla="*/ 0 60000 65536"/>
                <a:gd name="T7" fmla="*/ 0 60000 65536"/>
                <a:gd name="T8" fmla="*/ 0 60000 65536"/>
                <a:gd name="T9" fmla="*/ 0 w 43"/>
                <a:gd name="T10" fmla="*/ 0 h 1"/>
                <a:gd name="T11" fmla="*/ 43 w 43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" h="1">
                  <a:moveTo>
                    <a:pt x="0" y="0"/>
                  </a:moveTo>
                  <a:lnTo>
                    <a:pt x="43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6" name="Freeform 89">
              <a:extLst>
                <a:ext uri="{FF2B5EF4-FFF2-40B4-BE49-F238E27FC236}">
                  <a16:creationId xmlns:a16="http://schemas.microsoft.com/office/drawing/2014/main" id="{40CAB6CB-25C2-48B7-88AD-0AB98E175E9D}"/>
                </a:ext>
              </a:extLst>
            </xdr:cNvPr>
            <xdr:cNvSpPr>
              <a:spLocks/>
            </xdr:cNvSpPr>
          </xdr:nvSpPr>
          <xdr:spPr bwMode="auto">
            <a:xfrm>
              <a:off x="252" y="616"/>
              <a:ext cx="43" cy="1"/>
            </a:xfrm>
            <a:custGeom>
              <a:avLst/>
              <a:gdLst>
                <a:gd name="T0" fmla="*/ 0 w 43"/>
                <a:gd name="T1" fmla="*/ 0 h 1"/>
                <a:gd name="T2" fmla="*/ 43 w 43"/>
                <a:gd name="T3" fmla="*/ 0 h 1"/>
                <a:gd name="T4" fmla="*/ 43 w 43"/>
                <a:gd name="T5" fmla="*/ 0 h 1"/>
                <a:gd name="T6" fmla="*/ 0 60000 65536"/>
                <a:gd name="T7" fmla="*/ 0 60000 65536"/>
                <a:gd name="T8" fmla="*/ 0 60000 65536"/>
                <a:gd name="T9" fmla="*/ 0 w 43"/>
                <a:gd name="T10" fmla="*/ 0 h 1"/>
                <a:gd name="T11" fmla="*/ 43 w 43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" h="1">
                  <a:moveTo>
                    <a:pt x="0" y="0"/>
                  </a:moveTo>
                  <a:lnTo>
                    <a:pt x="43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7" name="Freeform 90">
              <a:extLst>
                <a:ext uri="{FF2B5EF4-FFF2-40B4-BE49-F238E27FC236}">
                  <a16:creationId xmlns:a16="http://schemas.microsoft.com/office/drawing/2014/main" id="{C64676EA-BD4A-4A54-A52D-FA1AC7C073B5}"/>
                </a:ext>
              </a:extLst>
            </xdr:cNvPr>
            <xdr:cNvSpPr>
              <a:spLocks/>
            </xdr:cNvSpPr>
          </xdr:nvSpPr>
          <xdr:spPr bwMode="auto">
            <a:xfrm>
              <a:off x="289" y="616"/>
              <a:ext cx="1" cy="113"/>
            </a:xfrm>
            <a:custGeom>
              <a:avLst/>
              <a:gdLst>
                <a:gd name="T0" fmla="*/ 0 w 1"/>
                <a:gd name="T1" fmla="*/ 113 h 113"/>
                <a:gd name="T2" fmla="*/ 0 w 1"/>
                <a:gd name="T3" fmla="*/ 0 h 113"/>
                <a:gd name="T4" fmla="*/ 0 w 1"/>
                <a:gd name="T5" fmla="*/ 0 h 113"/>
                <a:gd name="T6" fmla="*/ 0 60000 65536"/>
                <a:gd name="T7" fmla="*/ 0 60000 65536"/>
                <a:gd name="T8" fmla="*/ 0 60000 65536"/>
                <a:gd name="T9" fmla="*/ 0 w 1"/>
                <a:gd name="T10" fmla="*/ 0 h 113"/>
                <a:gd name="T11" fmla="*/ 1 w 1"/>
                <a:gd name="T12" fmla="*/ 113 h 1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113">
                  <a:moveTo>
                    <a:pt x="0" y="11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8" name="Freeform 91">
              <a:extLst>
                <a:ext uri="{FF2B5EF4-FFF2-40B4-BE49-F238E27FC236}">
                  <a16:creationId xmlns:a16="http://schemas.microsoft.com/office/drawing/2014/main" id="{A5D50A9C-9358-4FB7-A85B-41CA9BFFD066}"/>
                </a:ext>
              </a:extLst>
            </xdr:cNvPr>
            <xdr:cNvSpPr>
              <a:spLocks/>
            </xdr:cNvSpPr>
          </xdr:nvSpPr>
          <xdr:spPr bwMode="auto">
            <a:xfrm>
              <a:off x="288" y="722"/>
              <a:ext cx="2" cy="7"/>
            </a:xfrm>
            <a:custGeom>
              <a:avLst/>
              <a:gdLst>
                <a:gd name="T0" fmla="*/ 0 w 2"/>
                <a:gd name="T1" fmla="*/ 0 h 7"/>
                <a:gd name="T2" fmla="*/ 2 w 2"/>
                <a:gd name="T3" fmla="*/ 0 h 7"/>
                <a:gd name="T4" fmla="*/ 1 w 2"/>
                <a:gd name="T5" fmla="*/ 7 h 7"/>
                <a:gd name="T6" fmla="*/ 0 w 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7"/>
                <a:gd name="T14" fmla="*/ 2 w 2"/>
                <a:gd name="T15" fmla="*/ 7 h 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7">
                  <a:moveTo>
                    <a:pt x="0" y="0"/>
                  </a:moveTo>
                  <a:lnTo>
                    <a:pt x="2" y="0"/>
                  </a:lnTo>
                  <a:lnTo>
                    <a:pt x="1" y="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9" name="Freeform 92">
              <a:extLst>
                <a:ext uri="{FF2B5EF4-FFF2-40B4-BE49-F238E27FC236}">
                  <a16:creationId xmlns:a16="http://schemas.microsoft.com/office/drawing/2014/main" id="{3F03418B-D407-448B-93E4-3CB7DE9E1E3C}"/>
                </a:ext>
              </a:extLst>
            </xdr:cNvPr>
            <xdr:cNvSpPr>
              <a:spLocks/>
            </xdr:cNvSpPr>
          </xdr:nvSpPr>
          <xdr:spPr bwMode="auto">
            <a:xfrm>
              <a:off x="288" y="722"/>
              <a:ext cx="2" cy="7"/>
            </a:xfrm>
            <a:custGeom>
              <a:avLst/>
              <a:gdLst>
                <a:gd name="T0" fmla="*/ 0 w 2"/>
                <a:gd name="T1" fmla="*/ 0 h 7"/>
                <a:gd name="T2" fmla="*/ 2 w 2"/>
                <a:gd name="T3" fmla="*/ 0 h 7"/>
                <a:gd name="T4" fmla="*/ 1 w 2"/>
                <a:gd name="T5" fmla="*/ 7 h 7"/>
                <a:gd name="T6" fmla="*/ 0 w 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7"/>
                <a:gd name="T14" fmla="*/ 2 w 2"/>
                <a:gd name="T15" fmla="*/ 7 h 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7">
                  <a:moveTo>
                    <a:pt x="0" y="0"/>
                  </a:moveTo>
                  <a:lnTo>
                    <a:pt x="2" y="0"/>
                  </a:lnTo>
                  <a:lnTo>
                    <a:pt x="1" y="7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0" name="Freeform 93">
              <a:extLst>
                <a:ext uri="{FF2B5EF4-FFF2-40B4-BE49-F238E27FC236}">
                  <a16:creationId xmlns:a16="http://schemas.microsoft.com/office/drawing/2014/main" id="{D66DAAA5-A63B-4804-A07E-A2D9DF6C0637}"/>
                </a:ext>
              </a:extLst>
            </xdr:cNvPr>
            <xdr:cNvSpPr>
              <a:spLocks/>
            </xdr:cNvSpPr>
          </xdr:nvSpPr>
          <xdr:spPr bwMode="auto">
            <a:xfrm>
              <a:off x="288" y="616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1" name="Freeform 94">
              <a:extLst>
                <a:ext uri="{FF2B5EF4-FFF2-40B4-BE49-F238E27FC236}">
                  <a16:creationId xmlns:a16="http://schemas.microsoft.com/office/drawing/2014/main" id="{3B787E93-0CAB-476E-A7EB-E6F3FC08E6C9}"/>
                </a:ext>
              </a:extLst>
            </xdr:cNvPr>
            <xdr:cNvSpPr>
              <a:spLocks/>
            </xdr:cNvSpPr>
          </xdr:nvSpPr>
          <xdr:spPr bwMode="auto">
            <a:xfrm>
              <a:off x="288" y="616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2" name="Rectangle 95">
              <a:extLst>
                <a:ext uri="{FF2B5EF4-FFF2-40B4-BE49-F238E27FC236}">
                  <a16:creationId xmlns:a16="http://schemas.microsoft.com/office/drawing/2014/main" id="{78D61A62-9E7F-49C0-9776-558EE653D82C}"/>
                </a:ext>
              </a:extLst>
            </xdr:cNvPr>
            <xdr:cNvSpPr>
              <a:spLocks noChangeArrowheads="1"/>
            </xdr:cNvSpPr>
          </xdr:nvSpPr>
          <xdr:spPr bwMode="auto">
            <a:xfrm rot="10800000">
              <a:off x="258" y="668"/>
              <a:ext cx="35" cy="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en-US" altLang="ko-KR" sz="900" b="0" i="0" strike="noStrike">
                  <a:solidFill>
                    <a:srgbClr val="000000"/>
                  </a:solidFill>
                  <a:latin typeface="굴림"/>
                  <a:ea typeface="굴림"/>
                </a:rPr>
                <a:t>0.75D</a:t>
              </a:r>
            </a:p>
          </xdr:txBody>
        </xdr:sp>
      </xdr:grp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219075</xdr:colOff>
      <xdr:row>4</xdr:row>
      <xdr:rowOff>209550</xdr:rowOff>
    </xdr:from>
    <xdr:to>
      <xdr:col>22</xdr:col>
      <xdr:colOff>723900</xdr:colOff>
      <xdr:row>6</xdr:row>
      <xdr:rowOff>219075</xdr:rowOff>
    </xdr:to>
    <xdr:sp macro="" textlink="">
      <xdr:nvSpPr>
        <xdr:cNvPr id="2" name="Freeform 1">
          <a:extLst>
            <a:ext uri="{FF2B5EF4-FFF2-40B4-BE49-F238E27FC236}">
              <a16:creationId xmlns:a16="http://schemas.microsoft.com/office/drawing/2014/main" id="{8524B4FA-8328-49F8-A330-C38A7A8F996F}"/>
            </a:ext>
          </a:extLst>
        </xdr:cNvPr>
        <xdr:cNvSpPr>
          <a:spLocks/>
        </xdr:cNvSpPr>
      </xdr:nvSpPr>
      <xdr:spPr bwMode="auto">
        <a:xfrm>
          <a:off x="5000625" y="1162050"/>
          <a:ext cx="0" cy="485775"/>
        </a:xfrm>
        <a:custGeom>
          <a:avLst/>
          <a:gdLst>
            <a:gd name="T0" fmla="*/ 0 w 599"/>
            <a:gd name="T1" fmla="*/ 0 h 49"/>
            <a:gd name="T2" fmla="*/ 0 w 599"/>
            <a:gd name="T3" fmla="*/ 2147483647 h 49"/>
            <a:gd name="T4" fmla="*/ 0 w 599"/>
            <a:gd name="T5" fmla="*/ 2147483647 h 49"/>
            <a:gd name="T6" fmla="*/ 0 w 599"/>
            <a:gd name="T7" fmla="*/ 2147483647 h 49"/>
            <a:gd name="T8" fmla="*/ 0 w 599"/>
            <a:gd name="T9" fmla="*/ 2147483647 h 49"/>
            <a:gd name="T10" fmla="*/ 0 w 599"/>
            <a:gd name="T11" fmla="*/ 2147483647 h 49"/>
            <a:gd name="T12" fmla="*/ 0 w 599"/>
            <a:gd name="T13" fmla="*/ 2147483647 h 49"/>
            <a:gd name="T14" fmla="*/ 0 w 599"/>
            <a:gd name="T15" fmla="*/ 2147483647 h 49"/>
            <a:gd name="T16" fmla="*/ 0 w 599"/>
            <a:gd name="T17" fmla="*/ 2147483647 h 49"/>
            <a:gd name="T18" fmla="*/ 0 w 599"/>
            <a:gd name="T19" fmla="*/ 2147483647 h 49"/>
            <a:gd name="T20" fmla="*/ 0 w 599"/>
            <a:gd name="T21" fmla="*/ 2147483647 h 49"/>
            <a:gd name="T22" fmla="*/ 0 w 599"/>
            <a:gd name="T23" fmla="*/ 2147483647 h 49"/>
            <a:gd name="T24" fmla="*/ 0 w 599"/>
            <a:gd name="T25" fmla="*/ 2147483647 h 49"/>
            <a:gd name="T26" fmla="*/ 0 w 599"/>
            <a:gd name="T27" fmla="*/ 2147483647 h 49"/>
            <a:gd name="T28" fmla="*/ 0 w 599"/>
            <a:gd name="T29" fmla="*/ 2147483647 h 49"/>
            <a:gd name="T30" fmla="*/ 0 w 599"/>
            <a:gd name="T31" fmla="*/ 2147483647 h 49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w 599"/>
            <a:gd name="T49" fmla="*/ 0 h 49"/>
            <a:gd name="T50" fmla="*/ 0 w 599"/>
            <a:gd name="T51" fmla="*/ 49 h 49"/>
          </a:gdLst>
          <a:ahLst/>
          <a:cxnLst>
            <a:cxn ang="T32">
              <a:pos x="T0" y="T1"/>
            </a:cxn>
            <a:cxn ang="T33">
              <a:pos x="T2" y="T3"/>
            </a:cxn>
            <a:cxn ang="T34">
              <a:pos x="T4" y="T5"/>
            </a:cxn>
            <a:cxn ang="T35">
              <a:pos x="T6" y="T7"/>
            </a:cxn>
            <a:cxn ang="T36">
              <a:pos x="T8" y="T9"/>
            </a:cxn>
            <a:cxn ang="T37">
              <a:pos x="T10" y="T11"/>
            </a:cxn>
            <a:cxn ang="T38">
              <a:pos x="T12" y="T13"/>
            </a:cxn>
            <a:cxn ang="T39">
              <a:pos x="T14" y="T15"/>
            </a:cxn>
            <a:cxn ang="T40">
              <a:pos x="T16" y="T17"/>
            </a:cxn>
            <a:cxn ang="T41">
              <a:pos x="T18" y="T19"/>
            </a:cxn>
            <a:cxn ang="T42">
              <a:pos x="T20" y="T21"/>
            </a:cxn>
            <a:cxn ang="T43">
              <a:pos x="T22" y="T23"/>
            </a:cxn>
            <a:cxn ang="T44">
              <a:pos x="T24" y="T25"/>
            </a:cxn>
            <a:cxn ang="T45">
              <a:pos x="T26" y="T27"/>
            </a:cxn>
            <a:cxn ang="T46">
              <a:pos x="T28" y="T29"/>
            </a:cxn>
            <a:cxn ang="T47">
              <a:pos x="T30" y="T31"/>
            </a:cxn>
          </a:cxnLst>
          <a:rect l="T48" t="T49" r="T50" b="T51"/>
          <a:pathLst>
            <a:path w="599" h="49">
              <a:moveTo>
                <a:pt x="0" y="0"/>
              </a:moveTo>
              <a:lnTo>
                <a:pt x="132" y="1"/>
              </a:lnTo>
              <a:lnTo>
                <a:pt x="143" y="49"/>
              </a:lnTo>
              <a:lnTo>
                <a:pt x="160" y="49"/>
              </a:lnTo>
              <a:lnTo>
                <a:pt x="143" y="49"/>
              </a:lnTo>
              <a:lnTo>
                <a:pt x="132" y="1"/>
              </a:lnTo>
              <a:lnTo>
                <a:pt x="149" y="1"/>
              </a:lnTo>
              <a:lnTo>
                <a:pt x="160" y="49"/>
              </a:lnTo>
              <a:lnTo>
                <a:pt x="432" y="49"/>
              </a:lnTo>
              <a:lnTo>
                <a:pt x="445" y="1"/>
              </a:lnTo>
              <a:lnTo>
                <a:pt x="461" y="1"/>
              </a:lnTo>
              <a:lnTo>
                <a:pt x="448" y="49"/>
              </a:lnTo>
              <a:lnTo>
                <a:pt x="432" y="49"/>
              </a:lnTo>
              <a:lnTo>
                <a:pt x="448" y="49"/>
              </a:lnTo>
              <a:lnTo>
                <a:pt x="461" y="1"/>
              </a:lnTo>
              <a:lnTo>
                <a:pt x="599" y="2"/>
              </a:lnTo>
            </a:path>
          </a:pathLst>
        </a:cu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400050</xdr:colOff>
      <xdr:row>5</xdr:row>
      <xdr:rowOff>95250</xdr:rowOff>
    </xdr:from>
    <xdr:to>
      <xdr:col>21</xdr:col>
      <xdr:colOff>76200</xdr:colOff>
      <xdr:row>5</xdr:row>
      <xdr:rowOff>95250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B1049263-8017-4977-BF62-FC786931A0D5}"/>
            </a:ext>
          </a:extLst>
        </xdr:cNvPr>
        <xdr:cNvSpPr>
          <a:spLocks noChangeShapeType="1"/>
        </xdr:cNvSpPr>
      </xdr:nvSpPr>
      <xdr:spPr bwMode="auto">
        <a:xfrm>
          <a:off x="5000625" y="1285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lgDash"/>
          <a:round/>
          <a:headEnd/>
          <a:tailEnd/>
        </a:ln>
      </xdr:spPr>
    </xdr:sp>
    <xdr:clientData/>
  </xdr:twoCellAnchor>
  <xdr:twoCellAnchor>
    <xdr:from>
      <xdr:col>17</xdr:col>
      <xdr:colOff>0</xdr:colOff>
      <xdr:row>6</xdr:row>
      <xdr:rowOff>219075</xdr:rowOff>
    </xdr:from>
    <xdr:to>
      <xdr:col>17</xdr:col>
      <xdr:colOff>333375</xdr:colOff>
      <xdr:row>7</xdr:row>
      <xdr:rowOff>219075</xdr:rowOff>
    </xdr:to>
    <xdr:sp macro="" textlink="">
      <xdr:nvSpPr>
        <xdr:cNvPr id="4" name="Freeform 3">
          <a:extLst>
            <a:ext uri="{FF2B5EF4-FFF2-40B4-BE49-F238E27FC236}">
              <a16:creationId xmlns:a16="http://schemas.microsoft.com/office/drawing/2014/main" id="{20CF1BD5-0F60-410A-9722-4DE31320D167}"/>
            </a:ext>
          </a:extLst>
        </xdr:cNvPr>
        <xdr:cNvSpPr>
          <a:spLocks/>
        </xdr:cNvSpPr>
      </xdr:nvSpPr>
      <xdr:spPr bwMode="auto">
        <a:xfrm>
          <a:off x="5000625" y="1647825"/>
          <a:ext cx="0" cy="238125"/>
        </a:xfrm>
        <a:custGeom>
          <a:avLst/>
          <a:gdLst>
            <a:gd name="T0" fmla="*/ 0 w 35"/>
            <a:gd name="T1" fmla="*/ 0 h 24"/>
            <a:gd name="T2" fmla="*/ 0 w 35"/>
            <a:gd name="T3" fmla="*/ 2147483647 h 24"/>
            <a:gd name="T4" fmla="*/ 0 w 35"/>
            <a:gd name="T5" fmla="*/ 2147483647 h 24"/>
            <a:gd name="T6" fmla="*/ 0 60000 65536"/>
            <a:gd name="T7" fmla="*/ 0 60000 65536"/>
            <a:gd name="T8" fmla="*/ 0 60000 65536"/>
            <a:gd name="T9" fmla="*/ 0 w 35"/>
            <a:gd name="T10" fmla="*/ 0 h 24"/>
            <a:gd name="T11" fmla="*/ 0 w 35"/>
            <a:gd name="T12" fmla="*/ 24 h 24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35" h="24">
              <a:moveTo>
                <a:pt x="0" y="0"/>
              </a:moveTo>
              <a:lnTo>
                <a:pt x="0" y="24"/>
              </a:lnTo>
              <a:lnTo>
                <a:pt x="35" y="24"/>
              </a:lnTo>
            </a:path>
          </a:pathLst>
        </a:custGeom>
        <a:noFill/>
        <a:ln w="3175">
          <a:solidFill>
            <a:srgbClr val="000000"/>
          </a:solidFill>
          <a:prstDash val="dash"/>
          <a:round/>
          <a:headEnd/>
          <a:tailEnd/>
        </a:ln>
      </xdr:spPr>
    </xdr:sp>
    <xdr:clientData/>
  </xdr:twoCellAnchor>
  <xdr:twoCellAnchor>
    <xdr:from>
      <xdr:col>17</xdr:col>
      <xdr:colOff>0</xdr:colOff>
      <xdr:row>6</xdr:row>
      <xdr:rowOff>219075</xdr:rowOff>
    </xdr:from>
    <xdr:to>
      <xdr:col>17</xdr:col>
      <xdr:colOff>333375</xdr:colOff>
      <xdr:row>7</xdr:row>
      <xdr:rowOff>219075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E1B2D415-6F2C-41A5-99A4-F50A5309F62B}"/>
            </a:ext>
          </a:extLst>
        </xdr:cNvPr>
        <xdr:cNvSpPr>
          <a:spLocks noChangeShapeType="1"/>
        </xdr:cNvSpPr>
      </xdr:nvSpPr>
      <xdr:spPr bwMode="auto">
        <a:xfrm>
          <a:off x="5000625" y="1647825"/>
          <a:ext cx="0" cy="238125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45F99CAA-A9FE-401A-9FD8-08C7DD2AA35A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7" name="Line 6">
            <a:extLst>
              <a:ext uri="{FF2B5EF4-FFF2-40B4-BE49-F238E27FC236}">
                <a16:creationId xmlns:a16="http://schemas.microsoft.com/office/drawing/2014/main" id="{1B4F07E0-AFD2-CB2C-BB1A-3F56615CF566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" name="Line 7">
            <a:extLst>
              <a:ext uri="{FF2B5EF4-FFF2-40B4-BE49-F238E27FC236}">
                <a16:creationId xmlns:a16="http://schemas.microsoft.com/office/drawing/2014/main" id="{9EB5D5A3-79A1-DBAE-BEC9-CCDB0EEB4318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" name="Line 8">
            <a:extLst>
              <a:ext uri="{FF2B5EF4-FFF2-40B4-BE49-F238E27FC236}">
                <a16:creationId xmlns:a16="http://schemas.microsoft.com/office/drawing/2014/main" id="{CBAC9718-F486-4592-4E5F-14432E3C8619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4</xdr:row>
      <xdr:rowOff>190500</xdr:rowOff>
    </xdr:from>
    <xdr:to>
      <xdr:col>15</xdr:col>
      <xdr:colOff>0</xdr:colOff>
      <xdr:row>5</xdr:row>
      <xdr:rowOff>95250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5E1715A-30F6-4906-9A80-9E0509CD9217}"/>
            </a:ext>
          </a:extLst>
        </xdr:cNvPr>
        <xdr:cNvGrpSpPr>
          <a:grpSpLocks/>
        </xdr:cNvGrpSpPr>
      </xdr:nvGrpSpPr>
      <xdr:grpSpPr bwMode="auto">
        <a:xfrm rot="-5400000">
          <a:off x="4929187" y="1214438"/>
          <a:ext cx="142875" cy="0"/>
          <a:chOff x="269" y="1224"/>
          <a:chExt cx="216" cy="24"/>
        </a:xfrm>
      </xdr:grpSpPr>
      <xdr:sp macro="" textlink="">
        <xdr:nvSpPr>
          <xdr:cNvPr id="11" name="Line 10">
            <a:extLst>
              <a:ext uri="{FF2B5EF4-FFF2-40B4-BE49-F238E27FC236}">
                <a16:creationId xmlns:a16="http://schemas.microsoft.com/office/drawing/2014/main" id="{9252B52B-52D2-640D-A66A-9D8CDF6E4EA5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" name="Line 11">
            <a:extLst>
              <a:ext uri="{FF2B5EF4-FFF2-40B4-BE49-F238E27FC236}">
                <a16:creationId xmlns:a16="http://schemas.microsoft.com/office/drawing/2014/main" id="{220CDCC8-BF17-0A54-EE4B-9256A12B7799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" name="Line 12">
            <a:extLst>
              <a:ext uri="{FF2B5EF4-FFF2-40B4-BE49-F238E27FC236}">
                <a16:creationId xmlns:a16="http://schemas.microsoft.com/office/drawing/2014/main" id="{6F209941-F07E-1C5F-8F55-24F15A7F96F2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7</xdr:row>
      <xdr:rowOff>47625</xdr:rowOff>
    </xdr:from>
    <xdr:to>
      <xdr:col>15</xdr:col>
      <xdr:colOff>0</xdr:colOff>
      <xdr:row>8</xdr:row>
      <xdr:rowOff>57150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3ED4B2FA-7366-4970-9874-9E8F7A64B70F}"/>
            </a:ext>
          </a:extLst>
        </xdr:cNvPr>
        <xdr:cNvGrpSpPr>
          <a:grpSpLocks/>
        </xdr:cNvGrpSpPr>
      </xdr:nvGrpSpPr>
      <xdr:grpSpPr bwMode="auto">
        <a:xfrm flipV="1">
          <a:off x="5000625" y="1714500"/>
          <a:ext cx="0" cy="247650"/>
          <a:chOff x="269" y="1224"/>
          <a:chExt cx="216" cy="24"/>
        </a:xfrm>
      </xdr:grpSpPr>
      <xdr:sp macro="" textlink="">
        <xdr:nvSpPr>
          <xdr:cNvPr id="15" name="Line 14">
            <a:extLst>
              <a:ext uri="{FF2B5EF4-FFF2-40B4-BE49-F238E27FC236}">
                <a16:creationId xmlns:a16="http://schemas.microsoft.com/office/drawing/2014/main" id="{F9786415-3027-2FB1-49B3-13E5FAC2C714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" name="Line 15">
            <a:extLst>
              <a:ext uri="{FF2B5EF4-FFF2-40B4-BE49-F238E27FC236}">
                <a16:creationId xmlns:a16="http://schemas.microsoft.com/office/drawing/2014/main" id="{B8E88EA0-606A-EDA3-583D-007CE77C023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" name="Line 16">
            <a:extLst>
              <a:ext uri="{FF2B5EF4-FFF2-40B4-BE49-F238E27FC236}">
                <a16:creationId xmlns:a16="http://schemas.microsoft.com/office/drawing/2014/main" id="{39D0A2FD-703E-2FF4-0128-02A988654D3F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5</xdr:row>
      <xdr:rowOff>95250</xdr:rowOff>
    </xdr:from>
    <xdr:to>
      <xdr:col>15</xdr:col>
      <xdr:colOff>0</xdr:colOff>
      <xdr:row>6</xdr:row>
      <xdr:rowOff>219075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26129F32-4C2B-4DA8-9916-8A3F3E938AF1}"/>
            </a:ext>
          </a:extLst>
        </xdr:cNvPr>
        <xdr:cNvGrpSpPr>
          <a:grpSpLocks/>
        </xdr:cNvGrpSpPr>
      </xdr:nvGrpSpPr>
      <xdr:grpSpPr bwMode="auto">
        <a:xfrm rot="-5400000">
          <a:off x="4819650" y="1466850"/>
          <a:ext cx="361950" cy="0"/>
          <a:chOff x="269" y="1224"/>
          <a:chExt cx="216" cy="24"/>
        </a:xfrm>
      </xdr:grpSpPr>
      <xdr:sp macro="" textlink="">
        <xdr:nvSpPr>
          <xdr:cNvPr id="19" name="Line 18">
            <a:extLst>
              <a:ext uri="{FF2B5EF4-FFF2-40B4-BE49-F238E27FC236}">
                <a16:creationId xmlns:a16="http://schemas.microsoft.com/office/drawing/2014/main" id="{AD54092D-CD74-8B75-679F-795FF428E662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0" name="Line 19">
            <a:extLst>
              <a:ext uri="{FF2B5EF4-FFF2-40B4-BE49-F238E27FC236}">
                <a16:creationId xmlns:a16="http://schemas.microsoft.com/office/drawing/2014/main" id="{E13C05B7-69D7-B535-808A-F85C00393E97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" name="Line 20">
            <a:extLst>
              <a:ext uri="{FF2B5EF4-FFF2-40B4-BE49-F238E27FC236}">
                <a16:creationId xmlns:a16="http://schemas.microsoft.com/office/drawing/2014/main" id="{CB78B890-A98B-2A0C-DDE5-5D0F01B25DC5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4</xdr:row>
      <xdr:rowOff>190500</xdr:rowOff>
    </xdr:from>
    <xdr:to>
      <xdr:col>15</xdr:col>
      <xdr:colOff>0</xdr:colOff>
      <xdr:row>6</xdr:row>
      <xdr:rowOff>209550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69C07A0E-08F3-4688-B0CC-B77672F688B9}"/>
            </a:ext>
          </a:extLst>
        </xdr:cNvPr>
        <xdr:cNvGrpSpPr>
          <a:grpSpLocks/>
        </xdr:cNvGrpSpPr>
      </xdr:nvGrpSpPr>
      <xdr:grpSpPr bwMode="auto">
        <a:xfrm rot="-5400000">
          <a:off x="4752975" y="1390650"/>
          <a:ext cx="495300" cy="0"/>
          <a:chOff x="269" y="1224"/>
          <a:chExt cx="216" cy="24"/>
        </a:xfrm>
      </xdr:grpSpPr>
      <xdr:sp macro="" textlink="">
        <xdr:nvSpPr>
          <xdr:cNvPr id="23" name="Line 22">
            <a:extLst>
              <a:ext uri="{FF2B5EF4-FFF2-40B4-BE49-F238E27FC236}">
                <a16:creationId xmlns:a16="http://schemas.microsoft.com/office/drawing/2014/main" id="{09D98B27-67A7-20BA-4D84-A067B125EA8D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" name="Line 23">
            <a:extLst>
              <a:ext uri="{FF2B5EF4-FFF2-40B4-BE49-F238E27FC236}">
                <a16:creationId xmlns:a16="http://schemas.microsoft.com/office/drawing/2014/main" id="{BB9501F5-98DB-F0A5-2963-3FB3F0DBF80D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5" name="Line 24">
            <a:extLst>
              <a:ext uri="{FF2B5EF4-FFF2-40B4-BE49-F238E27FC236}">
                <a16:creationId xmlns:a16="http://schemas.microsoft.com/office/drawing/2014/main" id="{F4076EA9-D05D-6580-58EB-D6B41810A855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DD8C4EDA-EC08-4E88-9F4B-336EE19555D6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27" name="Line 26">
            <a:extLst>
              <a:ext uri="{FF2B5EF4-FFF2-40B4-BE49-F238E27FC236}">
                <a16:creationId xmlns:a16="http://schemas.microsoft.com/office/drawing/2014/main" id="{AAB67ECA-0606-1466-5E5C-FAB63C85CE0F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" name="Line 27">
            <a:extLst>
              <a:ext uri="{FF2B5EF4-FFF2-40B4-BE49-F238E27FC236}">
                <a16:creationId xmlns:a16="http://schemas.microsoft.com/office/drawing/2014/main" id="{E3701B3E-A27F-0E38-F66E-002C6DB412D8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9" name="Line 28">
            <a:extLst>
              <a:ext uri="{FF2B5EF4-FFF2-40B4-BE49-F238E27FC236}">
                <a16:creationId xmlns:a16="http://schemas.microsoft.com/office/drawing/2014/main" id="{BE8D2122-FFDE-4119-B251-B9AA2722C839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732A3172-1D74-46EB-863A-E5D0E1C2B0D7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31" name="Line 30">
            <a:extLst>
              <a:ext uri="{FF2B5EF4-FFF2-40B4-BE49-F238E27FC236}">
                <a16:creationId xmlns:a16="http://schemas.microsoft.com/office/drawing/2014/main" id="{A80F72CD-EBD9-11A7-36F2-F87CE68E43B8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2" name="Line 31">
            <a:extLst>
              <a:ext uri="{FF2B5EF4-FFF2-40B4-BE49-F238E27FC236}">
                <a16:creationId xmlns:a16="http://schemas.microsoft.com/office/drawing/2014/main" id="{263C0DD0-334B-4831-FAB7-B47666A76363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3" name="Line 32">
            <a:extLst>
              <a:ext uri="{FF2B5EF4-FFF2-40B4-BE49-F238E27FC236}">
                <a16:creationId xmlns:a16="http://schemas.microsoft.com/office/drawing/2014/main" id="{C4200EF6-95B6-65DB-BAB9-8DA76CDC055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F3B9F147-0870-455E-AF45-DB5BC4B3EE00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35" name="Line 34">
            <a:extLst>
              <a:ext uri="{FF2B5EF4-FFF2-40B4-BE49-F238E27FC236}">
                <a16:creationId xmlns:a16="http://schemas.microsoft.com/office/drawing/2014/main" id="{CFAFFDF9-130E-FCA4-9524-4D0D968D9672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6" name="Line 35">
            <a:extLst>
              <a:ext uri="{FF2B5EF4-FFF2-40B4-BE49-F238E27FC236}">
                <a16:creationId xmlns:a16="http://schemas.microsoft.com/office/drawing/2014/main" id="{D525C0C5-09AF-4F4C-68E7-E4C0C58E4CCA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7" name="Line 36">
            <a:extLst>
              <a:ext uri="{FF2B5EF4-FFF2-40B4-BE49-F238E27FC236}">
                <a16:creationId xmlns:a16="http://schemas.microsoft.com/office/drawing/2014/main" id="{8F5C66EE-0A0E-B29D-7D27-61DC646CA4A9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8</xdr:row>
      <xdr:rowOff>76200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38F8C6A7-9490-4A86-A3BB-FCB70CFBCA23}"/>
            </a:ext>
          </a:extLst>
        </xdr:cNvPr>
        <xdr:cNvGrpSpPr>
          <a:grpSpLocks/>
        </xdr:cNvGrpSpPr>
      </xdr:nvGrpSpPr>
      <xdr:grpSpPr bwMode="auto">
        <a:xfrm>
          <a:off x="5000625" y="952500"/>
          <a:ext cx="0" cy="1028700"/>
          <a:chOff x="931" y="159"/>
          <a:chExt cx="601" cy="161"/>
        </a:xfrm>
      </xdr:grpSpPr>
      <xdr:sp macro="" textlink="">
        <xdr:nvSpPr>
          <xdr:cNvPr id="39" name="Freeform 38">
            <a:extLst>
              <a:ext uri="{FF2B5EF4-FFF2-40B4-BE49-F238E27FC236}">
                <a16:creationId xmlns:a16="http://schemas.microsoft.com/office/drawing/2014/main" id="{C074B25B-5AF1-7FAE-DC57-CFE7E19B0C8B}"/>
              </a:ext>
            </a:extLst>
          </xdr:cNvPr>
          <xdr:cNvSpPr>
            <a:spLocks/>
          </xdr:cNvSpPr>
        </xdr:nvSpPr>
        <xdr:spPr bwMode="auto">
          <a:xfrm>
            <a:off x="931" y="216"/>
            <a:ext cx="601" cy="72"/>
          </a:xfrm>
          <a:custGeom>
            <a:avLst/>
            <a:gdLst>
              <a:gd name="T0" fmla="*/ 0 w 601"/>
              <a:gd name="T1" fmla="*/ 0 h 72"/>
              <a:gd name="T2" fmla="*/ 59 w 601"/>
              <a:gd name="T3" fmla="*/ 0 h 72"/>
              <a:gd name="T4" fmla="*/ 164 w 601"/>
              <a:gd name="T5" fmla="*/ 72 h 72"/>
              <a:gd name="T6" fmla="*/ 435 w 601"/>
              <a:gd name="T7" fmla="*/ 72 h 72"/>
              <a:gd name="T8" fmla="*/ 524 w 601"/>
              <a:gd name="T9" fmla="*/ 0 h 72"/>
              <a:gd name="T10" fmla="*/ 601 w 601"/>
              <a:gd name="T11" fmla="*/ 0 h 7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01"/>
              <a:gd name="T19" fmla="*/ 0 h 72"/>
              <a:gd name="T20" fmla="*/ 601 w 601"/>
              <a:gd name="T21" fmla="*/ 72 h 7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01" h="72">
                <a:moveTo>
                  <a:pt x="0" y="0"/>
                </a:moveTo>
                <a:lnTo>
                  <a:pt x="59" y="0"/>
                </a:lnTo>
                <a:lnTo>
                  <a:pt x="164" y="72"/>
                </a:lnTo>
                <a:lnTo>
                  <a:pt x="435" y="72"/>
                </a:lnTo>
                <a:lnTo>
                  <a:pt x="524" y="0"/>
                </a:lnTo>
                <a:lnTo>
                  <a:pt x="601" y="0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0" name="Line 39">
            <a:extLst>
              <a:ext uri="{FF2B5EF4-FFF2-40B4-BE49-F238E27FC236}">
                <a16:creationId xmlns:a16="http://schemas.microsoft.com/office/drawing/2014/main" id="{02B42C47-B54F-B233-3314-55BB0F4DB753}"/>
              </a:ext>
            </a:extLst>
          </xdr:cNvPr>
          <xdr:cNvSpPr>
            <a:spLocks noChangeShapeType="1"/>
          </xdr:cNvSpPr>
        </xdr:nvSpPr>
        <xdr:spPr bwMode="auto">
          <a:xfrm>
            <a:off x="1198" y="240"/>
            <a:ext cx="186" cy="0"/>
          </a:xfrm>
          <a:prstGeom prst="line">
            <a:avLst/>
          </a:prstGeom>
          <a:noFill/>
          <a:ln w="12700">
            <a:solidFill>
              <a:srgbClr val="000000"/>
            </a:solidFill>
            <a:prstDash val="lgDash"/>
            <a:round/>
            <a:headEnd/>
            <a:tailEnd/>
          </a:ln>
        </xdr:spPr>
      </xdr:sp>
      <xdr:sp macro="" textlink="">
        <xdr:nvSpPr>
          <xdr:cNvPr id="41" name="Freeform 40">
            <a:extLst>
              <a:ext uri="{FF2B5EF4-FFF2-40B4-BE49-F238E27FC236}">
                <a16:creationId xmlns:a16="http://schemas.microsoft.com/office/drawing/2014/main" id="{72A1A15F-FC26-427B-E6E4-006D767C11A2}"/>
              </a:ext>
            </a:extLst>
          </xdr:cNvPr>
          <xdr:cNvSpPr>
            <a:spLocks/>
          </xdr:cNvSpPr>
        </xdr:nvSpPr>
        <xdr:spPr bwMode="auto">
          <a:xfrm>
            <a:off x="1003" y="288"/>
            <a:ext cx="35" cy="24"/>
          </a:xfrm>
          <a:custGeom>
            <a:avLst/>
            <a:gdLst>
              <a:gd name="T0" fmla="*/ 0 w 35"/>
              <a:gd name="T1" fmla="*/ 0 h 24"/>
              <a:gd name="T2" fmla="*/ 0 w 35"/>
              <a:gd name="T3" fmla="*/ 24 h 24"/>
              <a:gd name="T4" fmla="*/ 35 w 35"/>
              <a:gd name="T5" fmla="*/ 24 h 24"/>
              <a:gd name="T6" fmla="*/ 0 60000 65536"/>
              <a:gd name="T7" fmla="*/ 0 60000 65536"/>
              <a:gd name="T8" fmla="*/ 0 60000 65536"/>
              <a:gd name="T9" fmla="*/ 0 w 35"/>
              <a:gd name="T10" fmla="*/ 0 h 24"/>
              <a:gd name="T11" fmla="*/ 35 w 35"/>
              <a:gd name="T12" fmla="*/ 24 h 2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" h="24">
                <a:moveTo>
                  <a:pt x="0" y="0"/>
                </a:moveTo>
                <a:lnTo>
                  <a:pt x="0" y="24"/>
                </a:lnTo>
                <a:lnTo>
                  <a:pt x="35" y="24"/>
                </a:lnTo>
              </a:path>
            </a:pathLst>
          </a:custGeom>
          <a:noFill/>
          <a:ln w="3175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42" name="Line 41">
            <a:extLst>
              <a:ext uri="{FF2B5EF4-FFF2-40B4-BE49-F238E27FC236}">
                <a16:creationId xmlns:a16="http://schemas.microsoft.com/office/drawing/2014/main" id="{AB0D07A7-E6D3-A902-5A34-CE95CDE3D2F8}"/>
              </a:ext>
            </a:extLst>
          </xdr:cNvPr>
          <xdr:cNvSpPr>
            <a:spLocks noChangeShapeType="1"/>
          </xdr:cNvSpPr>
        </xdr:nvSpPr>
        <xdr:spPr bwMode="auto">
          <a:xfrm>
            <a:off x="1003" y="288"/>
            <a:ext cx="35" cy="2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43" name="Group 42">
            <a:extLst>
              <a:ext uri="{FF2B5EF4-FFF2-40B4-BE49-F238E27FC236}">
                <a16:creationId xmlns:a16="http://schemas.microsoft.com/office/drawing/2014/main" id="{828251EA-D835-7756-B75A-0F6D41575C6D}"/>
              </a:ext>
            </a:extLst>
          </xdr:cNvPr>
          <xdr:cNvGrpSpPr>
            <a:grpSpLocks/>
          </xdr:cNvGrpSpPr>
        </xdr:nvGrpSpPr>
        <xdr:grpSpPr bwMode="auto">
          <a:xfrm>
            <a:off x="1036" y="183"/>
            <a:ext cx="216" cy="32"/>
            <a:chOff x="269" y="1224"/>
            <a:chExt cx="216" cy="24"/>
          </a:xfrm>
        </xdr:grpSpPr>
        <xdr:sp macro="" textlink="">
          <xdr:nvSpPr>
            <xdr:cNvPr id="72" name="Line 43">
              <a:extLst>
                <a:ext uri="{FF2B5EF4-FFF2-40B4-BE49-F238E27FC236}">
                  <a16:creationId xmlns:a16="http://schemas.microsoft.com/office/drawing/2014/main" id="{4365A0F1-D525-825F-65BD-34CB8DADB1B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" name="Line 44">
              <a:extLst>
                <a:ext uri="{FF2B5EF4-FFF2-40B4-BE49-F238E27FC236}">
                  <a16:creationId xmlns:a16="http://schemas.microsoft.com/office/drawing/2014/main" id="{7C66DFEF-302D-1CFD-633F-6EB8868896EC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4" name="Line 45">
              <a:extLst>
                <a:ext uri="{FF2B5EF4-FFF2-40B4-BE49-F238E27FC236}">
                  <a16:creationId xmlns:a16="http://schemas.microsoft.com/office/drawing/2014/main" id="{D6DE11F0-4E30-78EF-1865-BF5598A45678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44" name="Group 46">
            <a:extLst>
              <a:ext uri="{FF2B5EF4-FFF2-40B4-BE49-F238E27FC236}">
                <a16:creationId xmlns:a16="http://schemas.microsoft.com/office/drawing/2014/main" id="{63701ECB-8AE9-45DB-9347-CD1DEF39308B}"/>
              </a:ext>
            </a:extLst>
          </xdr:cNvPr>
          <xdr:cNvGrpSpPr>
            <a:grpSpLocks/>
          </xdr:cNvGrpSpPr>
        </xdr:nvGrpSpPr>
        <xdr:grpSpPr bwMode="auto">
          <a:xfrm rot="-5400000">
            <a:off x="1106" y="-123"/>
            <a:ext cx="216" cy="32"/>
            <a:chOff x="269" y="1224"/>
            <a:chExt cx="216" cy="24"/>
          </a:xfrm>
        </xdr:grpSpPr>
        <xdr:sp macro="" textlink="">
          <xdr:nvSpPr>
            <xdr:cNvPr id="69" name="Line 47">
              <a:extLst>
                <a:ext uri="{FF2B5EF4-FFF2-40B4-BE49-F238E27FC236}">
                  <a16:creationId xmlns:a16="http://schemas.microsoft.com/office/drawing/2014/main" id="{170666AD-0BC2-5502-BC5B-FFE072D036C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0" name="Line 48">
              <a:extLst>
                <a:ext uri="{FF2B5EF4-FFF2-40B4-BE49-F238E27FC236}">
                  <a16:creationId xmlns:a16="http://schemas.microsoft.com/office/drawing/2014/main" id="{DB4A04F9-CFA2-420D-FFC5-A7D49FAF28F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1" name="Line 49">
              <a:extLst>
                <a:ext uri="{FF2B5EF4-FFF2-40B4-BE49-F238E27FC236}">
                  <a16:creationId xmlns:a16="http://schemas.microsoft.com/office/drawing/2014/main" id="{912BC8B6-609D-F67C-FEEC-A1026B470129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45" name="Group 50">
            <a:extLst>
              <a:ext uri="{FF2B5EF4-FFF2-40B4-BE49-F238E27FC236}">
                <a16:creationId xmlns:a16="http://schemas.microsoft.com/office/drawing/2014/main" id="{71922B05-8618-A7A8-C4DF-BA19EB1851B2}"/>
              </a:ext>
            </a:extLst>
          </xdr:cNvPr>
          <xdr:cNvGrpSpPr>
            <a:grpSpLocks/>
          </xdr:cNvGrpSpPr>
        </xdr:nvGrpSpPr>
        <xdr:grpSpPr bwMode="auto">
          <a:xfrm flipV="1">
            <a:off x="1029" y="292"/>
            <a:ext cx="216" cy="28"/>
            <a:chOff x="269" y="1224"/>
            <a:chExt cx="216" cy="24"/>
          </a:xfrm>
        </xdr:grpSpPr>
        <xdr:sp macro="" textlink="">
          <xdr:nvSpPr>
            <xdr:cNvPr id="66" name="Line 51">
              <a:extLst>
                <a:ext uri="{FF2B5EF4-FFF2-40B4-BE49-F238E27FC236}">
                  <a16:creationId xmlns:a16="http://schemas.microsoft.com/office/drawing/2014/main" id="{110AC275-D8C1-5F05-AE67-05B69FF3FA0F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7" name="Line 52">
              <a:extLst>
                <a:ext uri="{FF2B5EF4-FFF2-40B4-BE49-F238E27FC236}">
                  <a16:creationId xmlns:a16="http://schemas.microsoft.com/office/drawing/2014/main" id="{98540FC6-BB6A-0133-4A79-AF3839AE23C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8" name="Line 53">
              <a:extLst>
                <a:ext uri="{FF2B5EF4-FFF2-40B4-BE49-F238E27FC236}">
                  <a16:creationId xmlns:a16="http://schemas.microsoft.com/office/drawing/2014/main" id="{68D116F3-1F1E-E29A-8AEE-7754CC810F5A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46" name="Group 54">
            <a:extLst>
              <a:ext uri="{FF2B5EF4-FFF2-40B4-BE49-F238E27FC236}">
                <a16:creationId xmlns:a16="http://schemas.microsoft.com/office/drawing/2014/main" id="{2A67A988-C105-11AB-0EF5-589D77E57EF8}"/>
              </a:ext>
            </a:extLst>
          </xdr:cNvPr>
          <xdr:cNvGrpSpPr>
            <a:grpSpLocks/>
          </xdr:cNvGrpSpPr>
        </xdr:nvGrpSpPr>
        <xdr:grpSpPr bwMode="auto">
          <a:xfrm rot="-5400000">
            <a:off x="1106" y="-47"/>
            <a:ext cx="216" cy="32"/>
            <a:chOff x="269" y="1224"/>
            <a:chExt cx="216" cy="24"/>
          </a:xfrm>
        </xdr:grpSpPr>
        <xdr:sp macro="" textlink="">
          <xdr:nvSpPr>
            <xdr:cNvPr id="63" name="Line 55">
              <a:extLst>
                <a:ext uri="{FF2B5EF4-FFF2-40B4-BE49-F238E27FC236}">
                  <a16:creationId xmlns:a16="http://schemas.microsoft.com/office/drawing/2014/main" id="{1D6D4E8D-4418-506E-7369-C6306801E3EA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4" name="Line 56">
              <a:extLst>
                <a:ext uri="{FF2B5EF4-FFF2-40B4-BE49-F238E27FC236}">
                  <a16:creationId xmlns:a16="http://schemas.microsoft.com/office/drawing/2014/main" id="{99F4B97A-5AB4-1052-68E9-A5102EE181BF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5" name="Line 57">
              <a:extLst>
                <a:ext uri="{FF2B5EF4-FFF2-40B4-BE49-F238E27FC236}">
                  <a16:creationId xmlns:a16="http://schemas.microsoft.com/office/drawing/2014/main" id="{F2706199-F231-49BC-10EE-A3BF5F792DD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47" name="Group 58">
            <a:extLst>
              <a:ext uri="{FF2B5EF4-FFF2-40B4-BE49-F238E27FC236}">
                <a16:creationId xmlns:a16="http://schemas.microsoft.com/office/drawing/2014/main" id="{A389E385-E8E6-C26D-0F79-A658A5175287}"/>
              </a:ext>
            </a:extLst>
          </xdr:cNvPr>
          <xdr:cNvGrpSpPr>
            <a:grpSpLocks/>
          </xdr:cNvGrpSpPr>
        </xdr:nvGrpSpPr>
        <xdr:grpSpPr bwMode="auto">
          <a:xfrm rot="-5400000">
            <a:off x="1084" y="-17"/>
            <a:ext cx="216" cy="32"/>
            <a:chOff x="269" y="1224"/>
            <a:chExt cx="216" cy="24"/>
          </a:xfrm>
        </xdr:grpSpPr>
        <xdr:sp macro="" textlink="">
          <xdr:nvSpPr>
            <xdr:cNvPr id="60" name="Line 59">
              <a:extLst>
                <a:ext uri="{FF2B5EF4-FFF2-40B4-BE49-F238E27FC236}">
                  <a16:creationId xmlns:a16="http://schemas.microsoft.com/office/drawing/2014/main" id="{4182324C-341D-E9A5-1FE2-7ED4CCA910B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1" name="Line 60">
              <a:extLst>
                <a:ext uri="{FF2B5EF4-FFF2-40B4-BE49-F238E27FC236}">
                  <a16:creationId xmlns:a16="http://schemas.microsoft.com/office/drawing/2014/main" id="{5866CAEE-2B42-6529-5140-1B682ABF879C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2" name="Line 61">
              <a:extLst>
                <a:ext uri="{FF2B5EF4-FFF2-40B4-BE49-F238E27FC236}">
                  <a16:creationId xmlns:a16="http://schemas.microsoft.com/office/drawing/2014/main" id="{6C61C4D9-EAD6-C236-60DB-268CDA9E7385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48" name="Group 62">
            <a:extLst>
              <a:ext uri="{FF2B5EF4-FFF2-40B4-BE49-F238E27FC236}">
                <a16:creationId xmlns:a16="http://schemas.microsoft.com/office/drawing/2014/main" id="{F731D6C8-282C-4A27-8F30-897B92638EEF}"/>
              </a:ext>
            </a:extLst>
          </xdr:cNvPr>
          <xdr:cNvGrpSpPr>
            <a:grpSpLocks/>
          </xdr:cNvGrpSpPr>
        </xdr:nvGrpSpPr>
        <xdr:grpSpPr bwMode="auto">
          <a:xfrm>
            <a:off x="1512" y="183"/>
            <a:ext cx="216" cy="32"/>
            <a:chOff x="269" y="1224"/>
            <a:chExt cx="216" cy="24"/>
          </a:xfrm>
        </xdr:grpSpPr>
        <xdr:sp macro="" textlink="">
          <xdr:nvSpPr>
            <xdr:cNvPr id="57" name="Line 63">
              <a:extLst>
                <a:ext uri="{FF2B5EF4-FFF2-40B4-BE49-F238E27FC236}">
                  <a16:creationId xmlns:a16="http://schemas.microsoft.com/office/drawing/2014/main" id="{7B7A280B-AF95-F39D-8DCD-1DB4C4062B6D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8" name="Line 64">
              <a:extLst>
                <a:ext uri="{FF2B5EF4-FFF2-40B4-BE49-F238E27FC236}">
                  <a16:creationId xmlns:a16="http://schemas.microsoft.com/office/drawing/2014/main" id="{799B7630-196A-6E06-D75A-77E681EE575D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9" name="Line 65">
              <a:extLst>
                <a:ext uri="{FF2B5EF4-FFF2-40B4-BE49-F238E27FC236}">
                  <a16:creationId xmlns:a16="http://schemas.microsoft.com/office/drawing/2014/main" id="{66523630-96D2-4D3A-7404-BB9756FEFF33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49" name="Group 66">
            <a:extLst>
              <a:ext uri="{FF2B5EF4-FFF2-40B4-BE49-F238E27FC236}">
                <a16:creationId xmlns:a16="http://schemas.microsoft.com/office/drawing/2014/main" id="{CC8DE401-E0D0-8BD3-A839-9A86D9D83746}"/>
              </a:ext>
            </a:extLst>
          </xdr:cNvPr>
          <xdr:cNvGrpSpPr>
            <a:grpSpLocks/>
          </xdr:cNvGrpSpPr>
        </xdr:nvGrpSpPr>
        <xdr:grpSpPr bwMode="auto">
          <a:xfrm>
            <a:off x="1129" y="183"/>
            <a:ext cx="216" cy="32"/>
            <a:chOff x="269" y="1224"/>
            <a:chExt cx="216" cy="24"/>
          </a:xfrm>
        </xdr:grpSpPr>
        <xdr:sp macro="" textlink="">
          <xdr:nvSpPr>
            <xdr:cNvPr id="54" name="Line 67">
              <a:extLst>
                <a:ext uri="{FF2B5EF4-FFF2-40B4-BE49-F238E27FC236}">
                  <a16:creationId xmlns:a16="http://schemas.microsoft.com/office/drawing/2014/main" id="{3EA6337C-3803-8BCA-7668-D9A3A5C823ED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5" name="Line 68">
              <a:extLst>
                <a:ext uri="{FF2B5EF4-FFF2-40B4-BE49-F238E27FC236}">
                  <a16:creationId xmlns:a16="http://schemas.microsoft.com/office/drawing/2014/main" id="{3161819A-C4C5-A461-D07D-6A6928E3468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6" name="Line 69">
              <a:extLst>
                <a:ext uri="{FF2B5EF4-FFF2-40B4-BE49-F238E27FC236}">
                  <a16:creationId xmlns:a16="http://schemas.microsoft.com/office/drawing/2014/main" id="{BBBDD6FA-CA00-BBC6-8211-35344C381ABC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50" name="Group 70">
            <a:extLst>
              <a:ext uri="{FF2B5EF4-FFF2-40B4-BE49-F238E27FC236}">
                <a16:creationId xmlns:a16="http://schemas.microsoft.com/office/drawing/2014/main" id="{609B7490-4664-FA24-24FC-0D748183DF3B}"/>
              </a:ext>
            </a:extLst>
          </xdr:cNvPr>
          <xdr:cNvGrpSpPr>
            <a:grpSpLocks/>
          </xdr:cNvGrpSpPr>
        </xdr:nvGrpSpPr>
        <xdr:grpSpPr bwMode="auto">
          <a:xfrm>
            <a:off x="683" y="159"/>
            <a:ext cx="216" cy="32"/>
            <a:chOff x="269" y="1224"/>
            <a:chExt cx="216" cy="24"/>
          </a:xfrm>
        </xdr:grpSpPr>
        <xdr:sp macro="" textlink="">
          <xdr:nvSpPr>
            <xdr:cNvPr id="51" name="Line 71">
              <a:extLst>
                <a:ext uri="{FF2B5EF4-FFF2-40B4-BE49-F238E27FC236}">
                  <a16:creationId xmlns:a16="http://schemas.microsoft.com/office/drawing/2014/main" id="{B42A03CF-3F02-2C9D-45DE-649E3540565B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2" name="Line 72">
              <a:extLst>
                <a:ext uri="{FF2B5EF4-FFF2-40B4-BE49-F238E27FC236}">
                  <a16:creationId xmlns:a16="http://schemas.microsoft.com/office/drawing/2014/main" id="{7E29AD37-7E69-8B09-DE00-76C8933D0B6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3" name="Line 73">
              <a:extLst>
                <a:ext uri="{FF2B5EF4-FFF2-40B4-BE49-F238E27FC236}">
                  <a16:creationId xmlns:a16="http://schemas.microsoft.com/office/drawing/2014/main" id="{D6725C46-3557-D08E-725F-93169C6F3FE4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</xdr:grpSp>
    <xdr:clientData/>
  </xdr:twoCellAnchor>
  <xdr:twoCellAnchor>
    <xdr:from>
      <xdr:col>35</xdr:col>
      <xdr:colOff>85725</xdr:colOff>
      <xdr:row>8</xdr:row>
      <xdr:rowOff>19050</xdr:rowOff>
    </xdr:from>
    <xdr:to>
      <xdr:col>37</xdr:col>
      <xdr:colOff>695325</xdr:colOff>
      <xdr:row>14</xdr:row>
      <xdr:rowOff>228600</xdr:rowOff>
    </xdr:to>
    <xdr:grpSp>
      <xdr:nvGrpSpPr>
        <xdr:cNvPr id="75" name="Group 74">
          <a:extLst>
            <a:ext uri="{FF2B5EF4-FFF2-40B4-BE49-F238E27FC236}">
              <a16:creationId xmlns:a16="http://schemas.microsoft.com/office/drawing/2014/main" id="{0CD4A2FF-8CA7-499D-B692-1A05157A5C01}"/>
            </a:ext>
          </a:extLst>
        </xdr:cNvPr>
        <xdr:cNvGrpSpPr>
          <a:grpSpLocks/>
        </xdr:cNvGrpSpPr>
      </xdr:nvGrpSpPr>
      <xdr:grpSpPr bwMode="auto">
        <a:xfrm>
          <a:off x="5086350" y="1924050"/>
          <a:ext cx="2095500" cy="1638300"/>
          <a:chOff x="89" y="571"/>
          <a:chExt cx="206" cy="164"/>
        </a:xfrm>
      </xdr:grpSpPr>
      <xdr:sp macro="" textlink="">
        <xdr:nvSpPr>
          <xdr:cNvPr id="76" name="Freeform 75">
            <a:extLst>
              <a:ext uri="{FF2B5EF4-FFF2-40B4-BE49-F238E27FC236}">
                <a16:creationId xmlns:a16="http://schemas.microsoft.com/office/drawing/2014/main" id="{CE023E87-C9D3-5C12-AFC0-BA2E3C3FB900}"/>
              </a:ext>
            </a:extLst>
          </xdr:cNvPr>
          <xdr:cNvSpPr>
            <a:spLocks/>
          </xdr:cNvSpPr>
        </xdr:nvSpPr>
        <xdr:spPr bwMode="auto">
          <a:xfrm>
            <a:off x="96" y="578"/>
            <a:ext cx="151" cy="151"/>
          </a:xfrm>
          <a:custGeom>
            <a:avLst/>
            <a:gdLst>
              <a:gd name="T0" fmla="*/ 151 w 151"/>
              <a:gd name="T1" fmla="*/ 71 h 151"/>
              <a:gd name="T2" fmla="*/ 150 w 151"/>
              <a:gd name="T3" fmla="*/ 63 h 151"/>
              <a:gd name="T4" fmla="*/ 148 w 151"/>
              <a:gd name="T5" fmla="*/ 54 h 151"/>
              <a:gd name="T6" fmla="*/ 145 w 151"/>
              <a:gd name="T7" fmla="*/ 46 h 151"/>
              <a:gd name="T8" fmla="*/ 142 w 151"/>
              <a:gd name="T9" fmla="*/ 39 h 151"/>
              <a:gd name="T10" fmla="*/ 137 w 151"/>
              <a:gd name="T11" fmla="*/ 32 h 151"/>
              <a:gd name="T12" fmla="*/ 132 w 151"/>
              <a:gd name="T13" fmla="*/ 25 h 151"/>
              <a:gd name="T14" fmla="*/ 126 w 151"/>
              <a:gd name="T15" fmla="*/ 19 h 151"/>
              <a:gd name="T16" fmla="*/ 119 w 151"/>
              <a:gd name="T17" fmla="*/ 14 h 151"/>
              <a:gd name="T18" fmla="*/ 112 w 151"/>
              <a:gd name="T19" fmla="*/ 9 h 151"/>
              <a:gd name="T20" fmla="*/ 104 w 151"/>
              <a:gd name="T21" fmla="*/ 6 h 151"/>
              <a:gd name="T22" fmla="*/ 96 w 151"/>
              <a:gd name="T23" fmla="*/ 3 h 151"/>
              <a:gd name="T24" fmla="*/ 88 w 151"/>
              <a:gd name="T25" fmla="*/ 1 h 151"/>
              <a:gd name="T26" fmla="*/ 80 w 151"/>
              <a:gd name="T27" fmla="*/ 0 h 151"/>
              <a:gd name="T28" fmla="*/ 71 w 151"/>
              <a:gd name="T29" fmla="*/ 0 h 151"/>
              <a:gd name="T30" fmla="*/ 63 w 151"/>
              <a:gd name="T31" fmla="*/ 1 h 151"/>
              <a:gd name="T32" fmla="*/ 54 w 151"/>
              <a:gd name="T33" fmla="*/ 3 h 151"/>
              <a:gd name="T34" fmla="*/ 46 w 151"/>
              <a:gd name="T35" fmla="*/ 6 h 151"/>
              <a:gd name="T36" fmla="*/ 39 w 151"/>
              <a:gd name="T37" fmla="*/ 9 h 151"/>
              <a:gd name="T38" fmla="*/ 32 w 151"/>
              <a:gd name="T39" fmla="*/ 14 h 151"/>
              <a:gd name="T40" fmla="*/ 25 w 151"/>
              <a:gd name="T41" fmla="*/ 19 h 151"/>
              <a:gd name="T42" fmla="*/ 19 w 151"/>
              <a:gd name="T43" fmla="*/ 25 h 151"/>
              <a:gd name="T44" fmla="*/ 14 w 151"/>
              <a:gd name="T45" fmla="*/ 32 h 151"/>
              <a:gd name="T46" fmla="*/ 9 w 151"/>
              <a:gd name="T47" fmla="*/ 39 h 151"/>
              <a:gd name="T48" fmla="*/ 6 w 151"/>
              <a:gd name="T49" fmla="*/ 46 h 151"/>
              <a:gd name="T50" fmla="*/ 3 w 151"/>
              <a:gd name="T51" fmla="*/ 54 h 151"/>
              <a:gd name="T52" fmla="*/ 1 w 151"/>
              <a:gd name="T53" fmla="*/ 63 h 151"/>
              <a:gd name="T54" fmla="*/ 0 w 151"/>
              <a:gd name="T55" fmla="*/ 71 h 151"/>
              <a:gd name="T56" fmla="*/ 0 w 151"/>
              <a:gd name="T57" fmla="*/ 80 h 151"/>
              <a:gd name="T58" fmla="*/ 1 w 151"/>
              <a:gd name="T59" fmla="*/ 88 h 151"/>
              <a:gd name="T60" fmla="*/ 3 w 151"/>
              <a:gd name="T61" fmla="*/ 96 h 151"/>
              <a:gd name="T62" fmla="*/ 6 w 151"/>
              <a:gd name="T63" fmla="*/ 104 h 151"/>
              <a:gd name="T64" fmla="*/ 9 w 151"/>
              <a:gd name="T65" fmla="*/ 112 h 151"/>
              <a:gd name="T66" fmla="*/ 14 w 151"/>
              <a:gd name="T67" fmla="*/ 119 h 151"/>
              <a:gd name="T68" fmla="*/ 19 w 151"/>
              <a:gd name="T69" fmla="*/ 126 h 151"/>
              <a:gd name="T70" fmla="*/ 25 w 151"/>
              <a:gd name="T71" fmla="*/ 132 h 151"/>
              <a:gd name="T72" fmla="*/ 32 w 151"/>
              <a:gd name="T73" fmla="*/ 137 h 151"/>
              <a:gd name="T74" fmla="*/ 39 w 151"/>
              <a:gd name="T75" fmla="*/ 141 h 151"/>
              <a:gd name="T76" fmla="*/ 46 w 151"/>
              <a:gd name="T77" fmla="*/ 145 h 151"/>
              <a:gd name="T78" fmla="*/ 54 w 151"/>
              <a:gd name="T79" fmla="*/ 148 h 151"/>
              <a:gd name="T80" fmla="*/ 63 w 151"/>
              <a:gd name="T81" fmla="*/ 150 h 151"/>
              <a:gd name="T82" fmla="*/ 71 w 151"/>
              <a:gd name="T83" fmla="*/ 151 h 151"/>
              <a:gd name="T84" fmla="*/ 80 w 151"/>
              <a:gd name="T85" fmla="*/ 151 h 151"/>
              <a:gd name="T86" fmla="*/ 88 w 151"/>
              <a:gd name="T87" fmla="*/ 150 h 151"/>
              <a:gd name="T88" fmla="*/ 96 w 151"/>
              <a:gd name="T89" fmla="*/ 148 h 151"/>
              <a:gd name="T90" fmla="*/ 104 w 151"/>
              <a:gd name="T91" fmla="*/ 145 h 151"/>
              <a:gd name="T92" fmla="*/ 112 w 151"/>
              <a:gd name="T93" fmla="*/ 141 h 151"/>
              <a:gd name="T94" fmla="*/ 119 w 151"/>
              <a:gd name="T95" fmla="*/ 137 h 151"/>
              <a:gd name="T96" fmla="*/ 126 w 151"/>
              <a:gd name="T97" fmla="*/ 132 h 151"/>
              <a:gd name="T98" fmla="*/ 132 w 151"/>
              <a:gd name="T99" fmla="*/ 126 h 151"/>
              <a:gd name="T100" fmla="*/ 137 w 151"/>
              <a:gd name="T101" fmla="*/ 119 h 151"/>
              <a:gd name="T102" fmla="*/ 142 w 151"/>
              <a:gd name="T103" fmla="*/ 112 h 151"/>
              <a:gd name="T104" fmla="*/ 145 w 151"/>
              <a:gd name="T105" fmla="*/ 104 h 151"/>
              <a:gd name="T106" fmla="*/ 148 w 151"/>
              <a:gd name="T107" fmla="*/ 96 h 151"/>
              <a:gd name="T108" fmla="*/ 150 w 151"/>
              <a:gd name="T109" fmla="*/ 88 h 151"/>
              <a:gd name="T110" fmla="*/ 151 w 151"/>
              <a:gd name="T111" fmla="*/ 80 h 151"/>
              <a:gd name="T112" fmla="*/ 151 w 151"/>
              <a:gd name="T113" fmla="*/ 75 h 15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51"/>
              <a:gd name="T172" fmla="*/ 0 h 151"/>
              <a:gd name="T173" fmla="*/ 151 w 151"/>
              <a:gd name="T174" fmla="*/ 151 h 15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51" h="151">
                <a:moveTo>
                  <a:pt x="151" y="75"/>
                </a:moveTo>
                <a:lnTo>
                  <a:pt x="151" y="71"/>
                </a:lnTo>
                <a:lnTo>
                  <a:pt x="150" y="67"/>
                </a:lnTo>
                <a:lnTo>
                  <a:pt x="150" y="63"/>
                </a:lnTo>
                <a:lnTo>
                  <a:pt x="149" y="59"/>
                </a:lnTo>
                <a:lnTo>
                  <a:pt x="148" y="54"/>
                </a:lnTo>
                <a:lnTo>
                  <a:pt x="147" y="50"/>
                </a:lnTo>
                <a:lnTo>
                  <a:pt x="145" y="46"/>
                </a:lnTo>
                <a:lnTo>
                  <a:pt x="143" y="43"/>
                </a:lnTo>
                <a:lnTo>
                  <a:pt x="142" y="39"/>
                </a:lnTo>
                <a:lnTo>
                  <a:pt x="139" y="35"/>
                </a:lnTo>
                <a:lnTo>
                  <a:pt x="137" y="32"/>
                </a:lnTo>
                <a:lnTo>
                  <a:pt x="134" y="28"/>
                </a:lnTo>
                <a:lnTo>
                  <a:pt x="132" y="25"/>
                </a:lnTo>
                <a:lnTo>
                  <a:pt x="129" y="22"/>
                </a:lnTo>
                <a:lnTo>
                  <a:pt x="126" y="19"/>
                </a:lnTo>
                <a:lnTo>
                  <a:pt x="122" y="16"/>
                </a:lnTo>
                <a:lnTo>
                  <a:pt x="119" y="14"/>
                </a:lnTo>
                <a:lnTo>
                  <a:pt x="116" y="11"/>
                </a:lnTo>
                <a:lnTo>
                  <a:pt x="112" y="9"/>
                </a:lnTo>
                <a:lnTo>
                  <a:pt x="108" y="7"/>
                </a:lnTo>
                <a:lnTo>
                  <a:pt x="104" y="6"/>
                </a:lnTo>
                <a:lnTo>
                  <a:pt x="100" y="4"/>
                </a:lnTo>
                <a:lnTo>
                  <a:pt x="96" y="3"/>
                </a:lnTo>
                <a:lnTo>
                  <a:pt x="92" y="2"/>
                </a:lnTo>
                <a:lnTo>
                  <a:pt x="88" y="1"/>
                </a:lnTo>
                <a:lnTo>
                  <a:pt x="84" y="0"/>
                </a:lnTo>
                <a:lnTo>
                  <a:pt x="80" y="0"/>
                </a:lnTo>
                <a:lnTo>
                  <a:pt x="75" y="0"/>
                </a:lnTo>
                <a:lnTo>
                  <a:pt x="71" y="0"/>
                </a:lnTo>
                <a:lnTo>
                  <a:pt x="67" y="0"/>
                </a:lnTo>
                <a:lnTo>
                  <a:pt x="63" y="1"/>
                </a:lnTo>
                <a:lnTo>
                  <a:pt x="59" y="2"/>
                </a:lnTo>
                <a:lnTo>
                  <a:pt x="54" y="3"/>
                </a:lnTo>
                <a:lnTo>
                  <a:pt x="50" y="4"/>
                </a:lnTo>
                <a:lnTo>
                  <a:pt x="46" y="6"/>
                </a:lnTo>
                <a:lnTo>
                  <a:pt x="43" y="7"/>
                </a:lnTo>
                <a:lnTo>
                  <a:pt x="39" y="9"/>
                </a:lnTo>
                <a:lnTo>
                  <a:pt x="35" y="11"/>
                </a:lnTo>
                <a:lnTo>
                  <a:pt x="32" y="14"/>
                </a:lnTo>
                <a:lnTo>
                  <a:pt x="28" y="16"/>
                </a:lnTo>
                <a:lnTo>
                  <a:pt x="25" y="19"/>
                </a:lnTo>
                <a:lnTo>
                  <a:pt x="22" y="22"/>
                </a:lnTo>
                <a:lnTo>
                  <a:pt x="19" y="25"/>
                </a:lnTo>
                <a:lnTo>
                  <a:pt x="16" y="28"/>
                </a:lnTo>
                <a:lnTo>
                  <a:pt x="14" y="32"/>
                </a:lnTo>
                <a:lnTo>
                  <a:pt x="11" y="35"/>
                </a:lnTo>
                <a:lnTo>
                  <a:pt x="9" y="39"/>
                </a:lnTo>
                <a:lnTo>
                  <a:pt x="7" y="43"/>
                </a:lnTo>
                <a:lnTo>
                  <a:pt x="6" y="46"/>
                </a:lnTo>
                <a:lnTo>
                  <a:pt x="4" y="50"/>
                </a:lnTo>
                <a:lnTo>
                  <a:pt x="3" y="54"/>
                </a:lnTo>
                <a:lnTo>
                  <a:pt x="2" y="59"/>
                </a:lnTo>
                <a:lnTo>
                  <a:pt x="1" y="63"/>
                </a:lnTo>
                <a:lnTo>
                  <a:pt x="0" y="67"/>
                </a:lnTo>
                <a:lnTo>
                  <a:pt x="0" y="71"/>
                </a:lnTo>
                <a:lnTo>
                  <a:pt x="0" y="75"/>
                </a:lnTo>
                <a:lnTo>
                  <a:pt x="0" y="80"/>
                </a:lnTo>
                <a:lnTo>
                  <a:pt x="0" y="84"/>
                </a:lnTo>
                <a:lnTo>
                  <a:pt x="1" y="88"/>
                </a:lnTo>
                <a:lnTo>
                  <a:pt x="2" y="92"/>
                </a:lnTo>
                <a:lnTo>
                  <a:pt x="3" y="96"/>
                </a:lnTo>
                <a:lnTo>
                  <a:pt x="4" y="100"/>
                </a:lnTo>
                <a:lnTo>
                  <a:pt x="6" y="104"/>
                </a:lnTo>
                <a:lnTo>
                  <a:pt x="7" y="108"/>
                </a:lnTo>
                <a:lnTo>
                  <a:pt x="9" y="112"/>
                </a:lnTo>
                <a:lnTo>
                  <a:pt x="11" y="115"/>
                </a:lnTo>
                <a:lnTo>
                  <a:pt x="14" y="119"/>
                </a:lnTo>
                <a:lnTo>
                  <a:pt x="16" y="122"/>
                </a:lnTo>
                <a:lnTo>
                  <a:pt x="19" y="126"/>
                </a:lnTo>
                <a:lnTo>
                  <a:pt x="22" y="129"/>
                </a:lnTo>
                <a:lnTo>
                  <a:pt x="25" y="132"/>
                </a:lnTo>
                <a:lnTo>
                  <a:pt x="28" y="134"/>
                </a:lnTo>
                <a:lnTo>
                  <a:pt x="32" y="137"/>
                </a:lnTo>
                <a:lnTo>
                  <a:pt x="35" y="139"/>
                </a:lnTo>
                <a:lnTo>
                  <a:pt x="39" y="141"/>
                </a:lnTo>
                <a:lnTo>
                  <a:pt x="43" y="143"/>
                </a:lnTo>
                <a:lnTo>
                  <a:pt x="46" y="145"/>
                </a:lnTo>
                <a:lnTo>
                  <a:pt x="50" y="147"/>
                </a:lnTo>
                <a:lnTo>
                  <a:pt x="54" y="148"/>
                </a:lnTo>
                <a:lnTo>
                  <a:pt x="59" y="149"/>
                </a:lnTo>
                <a:lnTo>
                  <a:pt x="63" y="150"/>
                </a:lnTo>
                <a:lnTo>
                  <a:pt x="67" y="150"/>
                </a:lnTo>
                <a:lnTo>
                  <a:pt x="71" y="151"/>
                </a:lnTo>
                <a:lnTo>
                  <a:pt x="75" y="151"/>
                </a:lnTo>
                <a:lnTo>
                  <a:pt x="80" y="151"/>
                </a:lnTo>
                <a:lnTo>
                  <a:pt x="84" y="150"/>
                </a:lnTo>
                <a:lnTo>
                  <a:pt x="88" y="150"/>
                </a:lnTo>
                <a:lnTo>
                  <a:pt x="92" y="149"/>
                </a:lnTo>
                <a:lnTo>
                  <a:pt x="96" y="148"/>
                </a:lnTo>
                <a:lnTo>
                  <a:pt x="100" y="147"/>
                </a:lnTo>
                <a:lnTo>
                  <a:pt x="104" y="145"/>
                </a:lnTo>
                <a:lnTo>
                  <a:pt x="108" y="143"/>
                </a:lnTo>
                <a:lnTo>
                  <a:pt x="112" y="141"/>
                </a:lnTo>
                <a:lnTo>
                  <a:pt x="116" y="139"/>
                </a:lnTo>
                <a:lnTo>
                  <a:pt x="119" y="137"/>
                </a:lnTo>
                <a:lnTo>
                  <a:pt x="122" y="134"/>
                </a:lnTo>
                <a:lnTo>
                  <a:pt x="126" y="132"/>
                </a:lnTo>
                <a:lnTo>
                  <a:pt x="129" y="129"/>
                </a:lnTo>
                <a:lnTo>
                  <a:pt x="132" y="126"/>
                </a:lnTo>
                <a:lnTo>
                  <a:pt x="134" y="122"/>
                </a:lnTo>
                <a:lnTo>
                  <a:pt x="137" y="119"/>
                </a:lnTo>
                <a:lnTo>
                  <a:pt x="139" y="115"/>
                </a:lnTo>
                <a:lnTo>
                  <a:pt x="142" y="112"/>
                </a:lnTo>
                <a:lnTo>
                  <a:pt x="143" y="108"/>
                </a:lnTo>
                <a:lnTo>
                  <a:pt x="145" y="104"/>
                </a:lnTo>
                <a:lnTo>
                  <a:pt x="147" y="100"/>
                </a:lnTo>
                <a:lnTo>
                  <a:pt x="148" y="96"/>
                </a:lnTo>
                <a:lnTo>
                  <a:pt x="149" y="92"/>
                </a:lnTo>
                <a:lnTo>
                  <a:pt x="150" y="88"/>
                </a:lnTo>
                <a:lnTo>
                  <a:pt x="150" y="84"/>
                </a:lnTo>
                <a:lnTo>
                  <a:pt x="151" y="80"/>
                </a:lnTo>
                <a:lnTo>
                  <a:pt x="151" y="75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77" name="Group 76">
            <a:extLst>
              <a:ext uri="{FF2B5EF4-FFF2-40B4-BE49-F238E27FC236}">
                <a16:creationId xmlns:a16="http://schemas.microsoft.com/office/drawing/2014/main" id="{3F9E2512-440B-B83D-F3DD-5DEA715ADAE0}"/>
              </a:ext>
            </a:extLst>
          </xdr:cNvPr>
          <xdr:cNvGrpSpPr>
            <a:grpSpLocks/>
          </xdr:cNvGrpSpPr>
        </xdr:nvGrpSpPr>
        <xdr:grpSpPr bwMode="auto">
          <a:xfrm>
            <a:off x="106" y="616"/>
            <a:ext cx="131" cy="37"/>
            <a:chOff x="106" y="616"/>
            <a:chExt cx="131" cy="37"/>
          </a:xfrm>
        </xdr:grpSpPr>
        <xdr:sp macro="" textlink="">
          <xdr:nvSpPr>
            <xdr:cNvPr id="88" name="Freeform 77">
              <a:extLst>
                <a:ext uri="{FF2B5EF4-FFF2-40B4-BE49-F238E27FC236}">
                  <a16:creationId xmlns:a16="http://schemas.microsoft.com/office/drawing/2014/main" id="{CC030B6D-4B7F-4103-8C82-9424A149641C}"/>
                </a:ext>
              </a:extLst>
            </xdr:cNvPr>
            <xdr:cNvSpPr>
              <a:spLocks/>
            </xdr:cNvSpPr>
          </xdr:nvSpPr>
          <xdr:spPr bwMode="auto">
            <a:xfrm>
              <a:off x="171" y="616"/>
              <a:ext cx="66" cy="37"/>
            </a:xfrm>
            <a:custGeom>
              <a:avLst/>
              <a:gdLst>
                <a:gd name="T0" fmla="*/ 0 w 66"/>
                <a:gd name="T1" fmla="*/ 37 h 37"/>
                <a:gd name="T2" fmla="*/ 66 w 66"/>
                <a:gd name="T3" fmla="*/ 0 h 37"/>
                <a:gd name="T4" fmla="*/ 66 w 66"/>
                <a:gd name="T5" fmla="*/ 0 h 37"/>
                <a:gd name="T6" fmla="*/ 0 60000 65536"/>
                <a:gd name="T7" fmla="*/ 0 60000 65536"/>
                <a:gd name="T8" fmla="*/ 0 60000 65536"/>
                <a:gd name="T9" fmla="*/ 0 w 66"/>
                <a:gd name="T10" fmla="*/ 0 h 37"/>
                <a:gd name="T11" fmla="*/ 66 w 66"/>
                <a:gd name="T12" fmla="*/ 37 h 37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66" h="37">
                  <a:moveTo>
                    <a:pt x="0" y="37"/>
                  </a:moveTo>
                  <a:lnTo>
                    <a:pt x="66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9" name="Freeform 78">
              <a:extLst>
                <a:ext uri="{FF2B5EF4-FFF2-40B4-BE49-F238E27FC236}">
                  <a16:creationId xmlns:a16="http://schemas.microsoft.com/office/drawing/2014/main" id="{4F26708F-B06A-4E26-AA03-2F19E3FA24B7}"/>
                </a:ext>
              </a:extLst>
            </xdr:cNvPr>
            <xdr:cNvSpPr>
              <a:spLocks/>
            </xdr:cNvSpPr>
          </xdr:nvSpPr>
          <xdr:spPr bwMode="auto">
            <a:xfrm>
              <a:off x="106" y="616"/>
              <a:ext cx="65" cy="37"/>
            </a:xfrm>
            <a:custGeom>
              <a:avLst/>
              <a:gdLst>
                <a:gd name="T0" fmla="*/ 65 w 65"/>
                <a:gd name="T1" fmla="*/ 37 h 37"/>
                <a:gd name="T2" fmla="*/ 0 w 65"/>
                <a:gd name="T3" fmla="*/ 0 h 37"/>
                <a:gd name="T4" fmla="*/ 0 w 65"/>
                <a:gd name="T5" fmla="*/ 0 h 37"/>
                <a:gd name="T6" fmla="*/ 0 60000 65536"/>
                <a:gd name="T7" fmla="*/ 0 60000 65536"/>
                <a:gd name="T8" fmla="*/ 0 60000 65536"/>
                <a:gd name="T9" fmla="*/ 0 w 65"/>
                <a:gd name="T10" fmla="*/ 0 h 37"/>
                <a:gd name="T11" fmla="*/ 65 w 65"/>
                <a:gd name="T12" fmla="*/ 37 h 37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65" h="37">
                  <a:moveTo>
                    <a:pt x="65" y="37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90" name="Freeform 79">
              <a:extLst>
                <a:ext uri="{FF2B5EF4-FFF2-40B4-BE49-F238E27FC236}">
                  <a16:creationId xmlns:a16="http://schemas.microsoft.com/office/drawing/2014/main" id="{9C7D20CB-C868-50AE-E1A5-F0B4D4DFC093}"/>
                </a:ext>
              </a:extLst>
            </xdr:cNvPr>
            <xdr:cNvSpPr>
              <a:spLocks/>
            </xdr:cNvSpPr>
          </xdr:nvSpPr>
          <xdr:spPr bwMode="auto">
            <a:xfrm>
              <a:off x="106" y="616"/>
              <a:ext cx="131" cy="1"/>
            </a:xfrm>
            <a:custGeom>
              <a:avLst/>
              <a:gdLst>
                <a:gd name="T0" fmla="*/ 0 w 131"/>
                <a:gd name="T1" fmla="*/ 0 h 1"/>
                <a:gd name="T2" fmla="*/ 131 w 131"/>
                <a:gd name="T3" fmla="*/ 0 h 1"/>
                <a:gd name="T4" fmla="*/ 131 w 131"/>
                <a:gd name="T5" fmla="*/ 0 h 1"/>
                <a:gd name="T6" fmla="*/ 0 60000 65536"/>
                <a:gd name="T7" fmla="*/ 0 60000 65536"/>
                <a:gd name="T8" fmla="*/ 0 60000 65536"/>
                <a:gd name="T9" fmla="*/ 0 w 131"/>
                <a:gd name="T10" fmla="*/ 0 h 1"/>
                <a:gd name="T11" fmla="*/ 131 w 131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31" h="1">
                  <a:moveTo>
                    <a:pt x="0" y="0"/>
                  </a:moveTo>
                  <a:lnTo>
                    <a:pt x="13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91" name="Freeform 80">
              <a:extLst>
                <a:ext uri="{FF2B5EF4-FFF2-40B4-BE49-F238E27FC236}">
                  <a16:creationId xmlns:a16="http://schemas.microsoft.com/office/drawing/2014/main" id="{C427B17D-E3F7-CD48-6660-739DD4607775}"/>
                </a:ext>
              </a:extLst>
            </xdr:cNvPr>
            <xdr:cNvSpPr>
              <a:spLocks/>
            </xdr:cNvSpPr>
          </xdr:nvSpPr>
          <xdr:spPr bwMode="auto">
            <a:xfrm>
              <a:off x="180" y="639"/>
              <a:ext cx="6" cy="6"/>
            </a:xfrm>
            <a:custGeom>
              <a:avLst/>
              <a:gdLst>
                <a:gd name="T0" fmla="*/ 2 w 6"/>
                <a:gd name="T1" fmla="*/ 0 h 6"/>
                <a:gd name="T2" fmla="*/ 0 w 6"/>
                <a:gd name="T3" fmla="*/ 2 h 6"/>
                <a:gd name="T4" fmla="*/ 6 w 6"/>
                <a:gd name="T5" fmla="*/ 6 h 6"/>
                <a:gd name="T6" fmla="*/ 2 w 6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2" y="0"/>
                  </a:moveTo>
                  <a:lnTo>
                    <a:pt x="0" y="2"/>
                  </a:lnTo>
                  <a:lnTo>
                    <a:pt x="6" y="6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2" name="Freeform 81">
              <a:extLst>
                <a:ext uri="{FF2B5EF4-FFF2-40B4-BE49-F238E27FC236}">
                  <a16:creationId xmlns:a16="http://schemas.microsoft.com/office/drawing/2014/main" id="{204799E7-66B7-E611-4F9B-BAC2396A1A5D}"/>
                </a:ext>
              </a:extLst>
            </xdr:cNvPr>
            <xdr:cNvSpPr>
              <a:spLocks/>
            </xdr:cNvSpPr>
          </xdr:nvSpPr>
          <xdr:spPr bwMode="auto">
            <a:xfrm>
              <a:off x="180" y="639"/>
              <a:ext cx="6" cy="6"/>
            </a:xfrm>
            <a:custGeom>
              <a:avLst/>
              <a:gdLst>
                <a:gd name="T0" fmla="*/ 2 w 6"/>
                <a:gd name="T1" fmla="*/ 0 h 6"/>
                <a:gd name="T2" fmla="*/ 0 w 6"/>
                <a:gd name="T3" fmla="*/ 2 h 6"/>
                <a:gd name="T4" fmla="*/ 6 w 6"/>
                <a:gd name="T5" fmla="*/ 6 h 6"/>
                <a:gd name="T6" fmla="*/ 2 w 6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2" y="0"/>
                  </a:moveTo>
                  <a:lnTo>
                    <a:pt x="0" y="2"/>
                  </a:lnTo>
                  <a:lnTo>
                    <a:pt x="6" y="6"/>
                  </a:ln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93" name="Freeform 82">
              <a:extLst>
                <a:ext uri="{FF2B5EF4-FFF2-40B4-BE49-F238E27FC236}">
                  <a16:creationId xmlns:a16="http://schemas.microsoft.com/office/drawing/2014/main" id="{3B846816-28AE-E3EF-E97D-24FFC84DBBCC}"/>
                </a:ext>
              </a:extLst>
            </xdr:cNvPr>
            <xdr:cNvSpPr>
              <a:spLocks/>
            </xdr:cNvSpPr>
          </xdr:nvSpPr>
          <xdr:spPr bwMode="auto">
            <a:xfrm>
              <a:off x="157" y="639"/>
              <a:ext cx="6" cy="6"/>
            </a:xfrm>
            <a:custGeom>
              <a:avLst/>
              <a:gdLst>
                <a:gd name="T0" fmla="*/ 6 w 6"/>
                <a:gd name="T1" fmla="*/ 2 h 6"/>
                <a:gd name="T2" fmla="*/ 4 w 6"/>
                <a:gd name="T3" fmla="*/ 0 h 6"/>
                <a:gd name="T4" fmla="*/ 0 w 6"/>
                <a:gd name="T5" fmla="*/ 6 h 6"/>
                <a:gd name="T6" fmla="*/ 6 w 6"/>
                <a:gd name="T7" fmla="*/ 2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6" y="2"/>
                  </a:moveTo>
                  <a:lnTo>
                    <a:pt x="4" y="0"/>
                  </a:lnTo>
                  <a:lnTo>
                    <a:pt x="0" y="6"/>
                  </a:lnTo>
                  <a:lnTo>
                    <a:pt x="6" y="2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4" name="Freeform 83">
              <a:extLst>
                <a:ext uri="{FF2B5EF4-FFF2-40B4-BE49-F238E27FC236}">
                  <a16:creationId xmlns:a16="http://schemas.microsoft.com/office/drawing/2014/main" id="{78F6EA07-D82B-0D1A-21FF-4F1910CFDCAC}"/>
                </a:ext>
              </a:extLst>
            </xdr:cNvPr>
            <xdr:cNvSpPr>
              <a:spLocks/>
            </xdr:cNvSpPr>
          </xdr:nvSpPr>
          <xdr:spPr bwMode="auto">
            <a:xfrm>
              <a:off x="157" y="639"/>
              <a:ext cx="6" cy="6"/>
            </a:xfrm>
            <a:custGeom>
              <a:avLst/>
              <a:gdLst>
                <a:gd name="T0" fmla="*/ 6 w 6"/>
                <a:gd name="T1" fmla="*/ 2 h 6"/>
                <a:gd name="T2" fmla="*/ 4 w 6"/>
                <a:gd name="T3" fmla="*/ 0 h 6"/>
                <a:gd name="T4" fmla="*/ 0 w 6"/>
                <a:gd name="T5" fmla="*/ 6 h 6"/>
                <a:gd name="T6" fmla="*/ 6 w 6"/>
                <a:gd name="T7" fmla="*/ 2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6" y="2"/>
                  </a:moveTo>
                  <a:lnTo>
                    <a:pt x="4" y="0"/>
                  </a:lnTo>
                  <a:lnTo>
                    <a:pt x="0" y="6"/>
                  </a:lnTo>
                  <a:lnTo>
                    <a:pt x="6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95" name="Rectangle 84">
              <a:extLst>
                <a:ext uri="{FF2B5EF4-FFF2-40B4-BE49-F238E27FC236}">
                  <a16:creationId xmlns:a16="http://schemas.microsoft.com/office/drawing/2014/main" id="{557E387E-1F59-1A44-8D91-FEAF84106837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6" y="619"/>
              <a:ext cx="24" cy="1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ko-KR" sz="900" b="0" i="0" strike="noStrike">
                  <a:solidFill>
                    <a:srgbClr val="000000"/>
                  </a:solidFill>
                  <a:latin typeface="굴림"/>
                  <a:ea typeface="굴림"/>
                </a:rPr>
                <a:t>120 °</a:t>
              </a:r>
            </a:p>
          </xdr:txBody>
        </xdr:sp>
        <xdr:sp macro="" textlink="">
          <xdr:nvSpPr>
            <xdr:cNvPr id="96" name="Freeform 85">
              <a:extLst>
                <a:ext uri="{FF2B5EF4-FFF2-40B4-BE49-F238E27FC236}">
                  <a16:creationId xmlns:a16="http://schemas.microsoft.com/office/drawing/2014/main" id="{F9415E0B-BD66-EC01-9912-BEB542D593D9}"/>
                </a:ext>
              </a:extLst>
            </xdr:cNvPr>
            <xdr:cNvSpPr>
              <a:spLocks/>
            </xdr:cNvSpPr>
          </xdr:nvSpPr>
          <xdr:spPr bwMode="auto">
            <a:xfrm>
              <a:off x="157" y="637"/>
              <a:ext cx="29" cy="8"/>
            </a:xfrm>
            <a:custGeom>
              <a:avLst/>
              <a:gdLst>
                <a:gd name="T0" fmla="*/ 29 w 29"/>
                <a:gd name="T1" fmla="*/ 8 h 8"/>
                <a:gd name="T2" fmla="*/ 28 w 29"/>
                <a:gd name="T3" fmla="*/ 6 h 8"/>
                <a:gd name="T4" fmla="*/ 26 w 29"/>
                <a:gd name="T5" fmla="*/ 5 h 8"/>
                <a:gd name="T6" fmla="*/ 25 w 29"/>
                <a:gd name="T7" fmla="*/ 3 h 8"/>
                <a:gd name="T8" fmla="*/ 23 w 29"/>
                <a:gd name="T9" fmla="*/ 2 h 8"/>
                <a:gd name="T10" fmla="*/ 21 w 29"/>
                <a:gd name="T11" fmla="*/ 1 h 8"/>
                <a:gd name="T12" fmla="*/ 19 w 29"/>
                <a:gd name="T13" fmla="*/ 1 h 8"/>
                <a:gd name="T14" fmla="*/ 17 w 29"/>
                <a:gd name="T15" fmla="*/ 0 h 8"/>
                <a:gd name="T16" fmla="*/ 15 w 29"/>
                <a:gd name="T17" fmla="*/ 0 h 8"/>
                <a:gd name="T18" fmla="*/ 13 w 29"/>
                <a:gd name="T19" fmla="*/ 0 h 8"/>
                <a:gd name="T20" fmla="*/ 11 w 29"/>
                <a:gd name="T21" fmla="*/ 0 h 8"/>
                <a:gd name="T22" fmla="*/ 9 w 29"/>
                <a:gd name="T23" fmla="*/ 1 h 8"/>
                <a:gd name="T24" fmla="*/ 8 w 29"/>
                <a:gd name="T25" fmla="*/ 1 h 8"/>
                <a:gd name="T26" fmla="*/ 6 w 29"/>
                <a:gd name="T27" fmla="*/ 2 h 8"/>
                <a:gd name="T28" fmla="*/ 4 w 29"/>
                <a:gd name="T29" fmla="*/ 3 h 8"/>
                <a:gd name="T30" fmla="*/ 3 w 29"/>
                <a:gd name="T31" fmla="*/ 5 h 8"/>
                <a:gd name="T32" fmla="*/ 1 w 29"/>
                <a:gd name="T33" fmla="*/ 6 h 8"/>
                <a:gd name="T34" fmla="*/ 0 w 29"/>
                <a:gd name="T35" fmla="*/ 8 h 8"/>
                <a:gd name="T36" fmla="*/ 0 w 29"/>
                <a:gd name="T37" fmla="*/ 8 h 8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29"/>
                <a:gd name="T58" fmla="*/ 0 h 8"/>
                <a:gd name="T59" fmla="*/ 29 w 29"/>
                <a:gd name="T60" fmla="*/ 8 h 8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29" h="8">
                  <a:moveTo>
                    <a:pt x="29" y="8"/>
                  </a:moveTo>
                  <a:lnTo>
                    <a:pt x="28" y="6"/>
                  </a:lnTo>
                  <a:lnTo>
                    <a:pt x="26" y="5"/>
                  </a:lnTo>
                  <a:lnTo>
                    <a:pt x="25" y="3"/>
                  </a:lnTo>
                  <a:lnTo>
                    <a:pt x="23" y="2"/>
                  </a:lnTo>
                  <a:lnTo>
                    <a:pt x="21" y="1"/>
                  </a:lnTo>
                  <a:lnTo>
                    <a:pt x="19" y="1"/>
                  </a:lnTo>
                  <a:lnTo>
                    <a:pt x="17" y="0"/>
                  </a:lnTo>
                  <a:lnTo>
                    <a:pt x="15" y="0"/>
                  </a:lnTo>
                  <a:lnTo>
                    <a:pt x="13" y="0"/>
                  </a:lnTo>
                  <a:lnTo>
                    <a:pt x="11" y="0"/>
                  </a:lnTo>
                  <a:lnTo>
                    <a:pt x="9" y="1"/>
                  </a:lnTo>
                  <a:lnTo>
                    <a:pt x="8" y="1"/>
                  </a:lnTo>
                  <a:lnTo>
                    <a:pt x="6" y="2"/>
                  </a:lnTo>
                  <a:lnTo>
                    <a:pt x="4" y="3"/>
                  </a:lnTo>
                  <a:lnTo>
                    <a:pt x="3" y="5"/>
                  </a:lnTo>
                  <a:lnTo>
                    <a:pt x="1" y="6"/>
                  </a:lnTo>
                  <a:lnTo>
                    <a:pt x="0" y="8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78" name="Freeform 86">
            <a:extLst>
              <a:ext uri="{FF2B5EF4-FFF2-40B4-BE49-F238E27FC236}">
                <a16:creationId xmlns:a16="http://schemas.microsoft.com/office/drawing/2014/main" id="{B021E78B-D45F-B8A2-22EA-23189744AD5F}"/>
              </a:ext>
            </a:extLst>
          </xdr:cNvPr>
          <xdr:cNvSpPr>
            <a:spLocks/>
          </xdr:cNvSpPr>
        </xdr:nvSpPr>
        <xdr:spPr bwMode="auto">
          <a:xfrm>
            <a:off x="89" y="571"/>
            <a:ext cx="165" cy="164"/>
          </a:xfrm>
          <a:custGeom>
            <a:avLst/>
            <a:gdLst>
              <a:gd name="T0" fmla="*/ 165 w 165"/>
              <a:gd name="T1" fmla="*/ 82 h 164"/>
              <a:gd name="T2" fmla="*/ 164 w 165"/>
              <a:gd name="T3" fmla="*/ 73 h 164"/>
              <a:gd name="T4" fmla="*/ 163 w 165"/>
              <a:gd name="T5" fmla="*/ 64 h 164"/>
              <a:gd name="T6" fmla="*/ 160 w 165"/>
              <a:gd name="T7" fmla="*/ 55 h 164"/>
              <a:gd name="T8" fmla="*/ 156 w 165"/>
              <a:gd name="T9" fmla="*/ 47 h 164"/>
              <a:gd name="T10" fmla="*/ 152 w 165"/>
              <a:gd name="T11" fmla="*/ 39 h 164"/>
              <a:gd name="T12" fmla="*/ 147 w 165"/>
              <a:gd name="T13" fmla="*/ 31 h 164"/>
              <a:gd name="T14" fmla="*/ 141 w 165"/>
              <a:gd name="T15" fmla="*/ 24 h 164"/>
              <a:gd name="T16" fmla="*/ 134 w 165"/>
              <a:gd name="T17" fmla="*/ 18 h 164"/>
              <a:gd name="T18" fmla="*/ 126 w 165"/>
              <a:gd name="T19" fmla="*/ 13 h 164"/>
              <a:gd name="T20" fmla="*/ 118 w 165"/>
              <a:gd name="T21" fmla="*/ 8 h 164"/>
              <a:gd name="T22" fmla="*/ 110 w 165"/>
              <a:gd name="T23" fmla="*/ 5 h 164"/>
              <a:gd name="T24" fmla="*/ 101 w 165"/>
              <a:gd name="T25" fmla="*/ 2 h 164"/>
              <a:gd name="T26" fmla="*/ 92 w 165"/>
              <a:gd name="T27" fmla="*/ 1 h 164"/>
              <a:gd name="T28" fmla="*/ 82 w 165"/>
              <a:gd name="T29" fmla="*/ 0 h 164"/>
              <a:gd name="T30" fmla="*/ 73 w 165"/>
              <a:gd name="T31" fmla="*/ 1 h 164"/>
              <a:gd name="T32" fmla="*/ 64 w 165"/>
              <a:gd name="T33" fmla="*/ 2 h 164"/>
              <a:gd name="T34" fmla="*/ 55 w 165"/>
              <a:gd name="T35" fmla="*/ 5 h 164"/>
              <a:gd name="T36" fmla="*/ 47 w 165"/>
              <a:gd name="T37" fmla="*/ 8 h 164"/>
              <a:gd name="T38" fmla="*/ 39 w 165"/>
              <a:gd name="T39" fmla="*/ 13 h 164"/>
              <a:gd name="T40" fmla="*/ 31 w 165"/>
              <a:gd name="T41" fmla="*/ 18 h 164"/>
              <a:gd name="T42" fmla="*/ 24 w 165"/>
              <a:gd name="T43" fmla="*/ 24 h 164"/>
              <a:gd name="T44" fmla="*/ 18 w 165"/>
              <a:gd name="T45" fmla="*/ 31 h 164"/>
              <a:gd name="T46" fmla="*/ 13 w 165"/>
              <a:gd name="T47" fmla="*/ 39 h 164"/>
              <a:gd name="T48" fmla="*/ 8 w 165"/>
              <a:gd name="T49" fmla="*/ 47 h 164"/>
              <a:gd name="T50" fmla="*/ 5 w 165"/>
              <a:gd name="T51" fmla="*/ 55 h 164"/>
              <a:gd name="T52" fmla="*/ 2 w 165"/>
              <a:gd name="T53" fmla="*/ 64 h 164"/>
              <a:gd name="T54" fmla="*/ 1 w 165"/>
              <a:gd name="T55" fmla="*/ 73 h 164"/>
              <a:gd name="T56" fmla="*/ 0 w 165"/>
              <a:gd name="T57" fmla="*/ 82 h 164"/>
              <a:gd name="T58" fmla="*/ 1 w 165"/>
              <a:gd name="T59" fmla="*/ 91 h 164"/>
              <a:gd name="T60" fmla="*/ 2 w 165"/>
              <a:gd name="T61" fmla="*/ 101 h 164"/>
              <a:gd name="T62" fmla="*/ 5 w 165"/>
              <a:gd name="T63" fmla="*/ 109 h 164"/>
              <a:gd name="T64" fmla="*/ 8 w 165"/>
              <a:gd name="T65" fmla="*/ 118 h 164"/>
              <a:gd name="T66" fmla="*/ 13 w 165"/>
              <a:gd name="T67" fmla="*/ 126 h 164"/>
              <a:gd name="T68" fmla="*/ 18 w 165"/>
              <a:gd name="T69" fmla="*/ 133 h 164"/>
              <a:gd name="T70" fmla="*/ 24 w 165"/>
              <a:gd name="T71" fmla="*/ 140 h 164"/>
              <a:gd name="T72" fmla="*/ 31 w 165"/>
              <a:gd name="T73" fmla="*/ 146 h 164"/>
              <a:gd name="T74" fmla="*/ 39 w 165"/>
              <a:gd name="T75" fmla="*/ 152 h 164"/>
              <a:gd name="T76" fmla="*/ 47 w 165"/>
              <a:gd name="T77" fmla="*/ 156 h 164"/>
              <a:gd name="T78" fmla="*/ 55 w 165"/>
              <a:gd name="T79" fmla="*/ 160 h 164"/>
              <a:gd name="T80" fmla="*/ 64 w 165"/>
              <a:gd name="T81" fmla="*/ 162 h 164"/>
              <a:gd name="T82" fmla="*/ 73 w 165"/>
              <a:gd name="T83" fmla="*/ 164 h 164"/>
              <a:gd name="T84" fmla="*/ 82 w 165"/>
              <a:gd name="T85" fmla="*/ 164 h 164"/>
              <a:gd name="T86" fmla="*/ 92 w 165"/>
              <a:gd name="T87" fmla="*/ 164 h 164"/>
              <a:gd name="T88" fmla="*/ 101 w 165"/>
              <a:gd name="T89" fmla="*/ 162 h 164"/>
              <a:gd name="T90" fmla="*/ 110 w 165"/>
              <a:gd name="T91" fmla="*/ 160 h 164"/>
              <a:gd name="T92" fmla="*/ 118 w 165"/>
              <a:gd name="T93" fmla="*/ 156 h 164"/>
              <a:gd name="T94" fmla="*/ 126 w 165"/>
              <a:gd name="T95" fmla="*/ 152 h 164"/>
              <a:gd name="T96" fmla="*/ 134 w 165"/>
              <a:gd name="T97" fmla="*/ 146 h 164"/>
              <a:gd name="T98" fmla="*/ 141 w 165"/>
              <a:gd name="T99" fmla="*/ 140 h 164"/>
              <a:gd name="T100" fmla="*/ 147 w 165"/>
              <a:gd name="T101" fmla="*/ 133 h 164"/>
              <a:gd name="T102" fmla="*/ 152 w 165"/>
              <a:gd name="T103" fmla="*/ 126 h 164"/>
              <a:gd name="T104" fmla="*/ 156 w 165"/>
              <a:gd name="T105" fmla="*/ 118 h 164"/>
              <a:gd name="T106" fmla="*/ 160 w 165"/>
              <a:gd name="T107" fmla="*/ 109 h 164"/>
              <a:gd name="T108" fmla="*/ 163 w 165"/>
              <a:gd name="T109" fmla="*/ 101 h 164"/>
              <a:gd name="T110" fmla="*/ 164 w 165"/>
              <a:gd name="T111" fmla="*/ 91 h 164"/>
              <a:gd name="T112" fmla="*/ 165 w 165"/>
              <a:gd name="T113" fmla="*/ 82 h 164"/>
              <a:gd name="T114" fmla="*/ 165 w 165"/>
              <a:gd name="T115" fmla="*/ 82 h 164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w 165"/>
              <a:gd name="T175" fmla="*/ 0 h 164"/>
              <a:gd name="T176" fmla="*/ 165 w 165"/>
              <a:gd name="T177" fmla="*/ 164 h 164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T174" t="T175" r="T176" b="T177"/>
            <a:pathLst>
              <a:path w="165" h="164">
                <a:moveTo>
                  <a:pt x="165" y="82"/>
                </a:moveTo>
                <a:lnTo>
                  <a:pt x="164" y="73"/>
                </a:lnTo>
                <a:lnTo>
                  <a:pt x="163" y="64"/>
                </a:lnTo>
                <a:lnTo>
                  <a:pt x="160" y="55"/>
                </a:lnTo>
                <a:lnTo>
                  <a:pt x="156" y="47"/>
                </a:lnTo>
                <a:lnTo>
                  <a:pt x="152" y="39"/>
                </a:lnTo>
                <a:lnTo>
                  <a:pt x="147" y="31"/>
                </a:lnTo>
                <a:lnTo>
                  <a:pt x="141" y="24"/>
                </a:lnTo>
                <a:lnTo>
                  <a:pt x="134" y="18"/>
                </a:lnTo>
                <a:lnTo>
                  <a:pt x="126" y="13"/>
                </a:lnTo>
                <a:lnTo>
                  <a:pt x="118" y="8"/>
                </a:lnTo>
                <a:lnTo>
                  <a:pt x="110" y="5"/>
                </a:lnTo>
                <a:lnTo>
                  <a:pt x="101" y="2"/>
                </a:lnTo>
                <a:lnTo>
                  <a:pt x="92" y="1"/>
                </a:lnTo>
                <a:lnTo>
                  <a:pt x="82" y="0"/>
                </a:lnTo>
                <a:lnTo>
                  <a:pt x="73" y="1"/>
                </a:lnTo>
                <a:lnTo>
                  <a:pt x="64" y="2"/>
                </a:lnTo>
                <a:lnTo>
                  <a:pt x="55" y="5"/>
                </a:lnTo>
                <a:lnTo>
                  <a:pt x="47" y="8"/>
                </a:lnTo>
                <a:lnTo>
                  <a:pt x="39" y="13"/>
                </a:lnTo>
                <a:lnTo>
                  <a:pt x="31" y="18"/>
                </a:lnTo>
                <a:lnTo>
                  <a:pt x="24" y="24"/>
                </a:lnTo>
                <a:lnTo>
                  <a:pt x="18" y="31"/>
                </a:lnTo>
                <a:lnTo>
                  <a:pt x="13" y="39"/>
                </a:lnTo>
                <a:lnTo>
                  <a:pt x="8" y="47"/>
                </a:lnTo>
                <a:lnTo>
                  <a:pt x="5" y="55"/>
                </a:lnTo>
                <a:lnTo>
                  <a:pt x="2" y="64"/>
                </a:lnTo>
                <a:lnTo>
                  <a:pt x="1" y="73"/>
                </a:lnTo>
                <a:lnTo>
                  <a:pt x="0" y="82"/>
                </a:lnTo>
                <a:lnTo>
                  <a:pt x="1" y="91"/>
                </a:lnTo>
                <a:lnTo>
                  <a:pt x="2" y="101"/>
                </a:lnTo>
                <a:lnTo>
                  <a:pt x="5" y="109"/>
                </a:lnTo>
                <a:lnTo>
                  <a:pt x="8" y="118"/>
                </a:lnTo>
                <a:lnTo>
                  <a:pt x="13" y="126"/>
                </a:lnTo>
                <a:lnTo>
                  <a:pt x="18" y="133"/>
                </a:lnTo>
                <a:lnTo>
                  <a:pt x="24" y="140"/>
                </a:lnTo>
                <a:lnTo>
                  <a:pt x="31" y="146"/>
                </a:lnTo>
                <a:lnTo>
                  <a:pt x="39" y="152"/>
                </a:lnTo>
                <a:lnTo>
                  <a:pt x="47" y="156"/>
                </a:lnTo>
                <a:lnTo>
                  <a:pt x="55" y="160"/>
                </a:lnTo>
                <a:lnTo>
                  <a:pt x="64" y="162"/>
                </a:lnTo>
                <a:lnTo>
                  <a:pt x="73" y="164"/>
                </a:lnTo>
                <a:lnTo>
                  <a:pt x="82" y="164"/>
                </a:lnTo>
                <a:lnTo>
                  <a:pt x="92" y="164"/>
                </a:lnTo>
                <a:lnTo>
                  <a:pt x="101" y="162"/>
                </a:lnTo>
                <a:lnTo>
                  <a:pt x="110" y="160"/>
                </a:lnTo>
                <a:lnTo>
                  <a:pt x="118" y="156"/>
                </a:lnTo>
                <a:lnTo>
                  <a:pt x="126" y="152"/>
                </a:lnTo>
                <a:lnTo>
                  <a:pt x="134" y="146"/>
                </a:lnTo>
                <a:lnTo>
                  <a:pt x="141" y="140"/>
                </a:lnTo>
                <a:lnTo>
                  <a:pt x="147" y="133"/>
                </a:lnTo>
                <a:lnTo>
                  <a:pt x="152" y="126"/>
                </a:lnTo>
                <a:lnTo>
                  <a:pt x="156" y="118"/>
                </a:lnTo>
                <a:lnTo>
                  <a:pt x="160" y="109"/>
                </a:lnTo>
                <a:lnTo>
                  <a:pt x="163" y="101"/>
                </a:lnTo>
                <a:lnTo>
                  <a:pt x="164" y="91"/>
                </a:lnTo>
                <a:lnTo>
                  <a:pt x="165" y="82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79" name="Group 87">
            <a:extLst>
              <a:ext uri="{FF2B5EF4-FFF2-40B4-BE49-F238E27FC236}">
                <a16:creationId xmlns:a16="http://schemas.microsoft.com/office/drawing/2014/main" id="{99DB6A81-4B59-243A-F330-9FBFFA676ABA}"/>
              </a:ext>
            </a:extLst>
          </xdr:cNvPr>
          <xdr:cNvGrpSpPr>
            <a:grpSpLocks/>
          </xdr:cNvGrpSpPr>
        </xdr:nvGrpSpPr>
        <xdr:grpSpPr bwMode="auto">
          <a:xfrm>
            <a:off x="252" y="616"/>
            <a:ext cx="43" cy="114"/>
            <a:chOff x="252" y="616"/>
            <a:chExt cx="43" cy="114"/>
          </a:xfrm>
        </xdr:grpSpPr>
        <xdr:sp macro="" textlink="">
          <xdr:nvSpPr>
            <xdr:cNvPr id="80" name="Freeform 88">
              <a:extLst>
                <a:ext uri="{FF2B5EF4-FFF2-40B4-BE49-F238E27FC236}">
                  <a16:creationId xmlns:a16="http://schemas.microsoft.com/office/drawing/2014/main" id="{0221EBBF-E0B2-B6A4-C2D3-89AD4203FBB2}"/>
                </a:ext>
              </a:extLst>
            </xdr:cNvPr>
            <xdr:cNvSpPr>
              <a:spLocks/>
            </xdr:cNvSpPr>
          </xdr:nvSpPr>
          <xdr:spPr bwMode="auto">
            <a:xfrm>
              <a:off x="252" y="729"/>
              <a:ext cx="43" cy="1"/>
            </a:xfrm>
            <a:custGeom>
              <a:avLst/>
              <a:gdLst>
                <a:gd name="T0" fmla="*/ 0 w 43"/>
                <a:gd name="T1" fmla="*/ 0 h 1"/>
                <a:gd name="T2" fmla="*/ 43 w 43"/>
                <a:gd name="T3" fmla="*/ 0 h 1"/>
                <a:gd name="T4" fmla="*/ 43 w 43"/>
                <a:gd name="T5" fmla="*/ 0 h 1"/>
                <a:gd name="T6" fmla="*/ 0 60000 65536"/>
                <a:gd name="T7" fmla="*/ 0 60000 65536"/>
                <a:gd name="T8" fmla="*/ 0 60000 65536"/>
                <a:gd name="T9" fmla="*/ 0 w 43"/>
                <a:gd name="T10" fmla="*/ 0 h 1"/>
                <a:gd name="T11" fmla="*/ 43 w 43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" h="1">
                  <a:moveTo>
                    <a:pt x="0" y="0"/>
                  </a:moveTo>
                  <a:lnTo>
                    <a:pt x="43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" name="Freeform 89">
              <a:extLst>
                <a:ext uri="{FF2B5EF4-FFF2-40B4-BE49-F238E27FC236}">
                  <a16:creationId xmlns:a16="http://schemas.microsoft.com/office/drawing/2014/main" id="{C5FE9A2A-919C-6DC5-FC0B-B960AC595FC1}"/>
                </a:ext>
              </a:extLst>
            </xdr:cNvPr>
            <xdr:cNvSpPr>
              <a:spLocks/>
            </xdr:cNvSpPr>
          </xdr:nvSpPr>
          <xdr:spPr bwMode="auto">
            <a:xfrm>
              <a:off x="252" y="616"/>
              <a:ext cx="43" cy="1"/>
            </a:xfrm>
            <a:custGeom>
              <a:avLst/>
              <a:gdLst>
                <a:gd name="T0" fmla="*/ 0 w 43"/>
                <a:gd name="T1" fmla="*/ 0 h 1"/>
                <a:gd name="T2" fmla="*/ 43 w 43"/>
                <a:gd name="T3" fmla="*/ 0 h 1"/>
                <a:gd name="T4" fmla="*/ 43 w 43"/>
                <a:gd name="T5" fmla="*/ 0 h 1"/>
                <a:gd name="T6" fmla="*/ 0 60000 65536"/>
                <a:gd name="T7" fmla="*/ 0 60000 65536"/>
                <a:gd name="T8" fmla="*/ 0 60000 65536"/>
                <a:gd name="T9" fmla="*/ 0 w 43"/>
                <a:gd name="T10" fmla="*/ 0 h 1"/>
                <a:gd name="T11" fmla="*/ 43 w 43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" h="1">
                  <a:moveTo>
                    <a:pt x="0" y="0"/>
                  </a:moveTo>
                  <a:lnTo>
                    <a:pt x="43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" name="Freeform 90">
              <a:extLst>
                <a:ext uri="{FF2B5EF4-FFF2-40B4-BE49-F238E27FC236}">
                  <a16:creationId xmlns:a16="http://schemas.microsoft.com/office/drawing/2014/main" id="{95E15E7E-49A9-1776-3A91-79BEFE4B8EFF}"/>
                </a:ext>
              </a:extLst>
            </xdr:cNvPr>
            <xdr:cNvSpPr>
              <a:spLocks/>
            </xdr:cNvSpPr>
          </xdr:nvSpPr>
          <xdr:spPr bwMode="auto">
            <a:xfrm>
              <a:off x="289" y="616"/>
              <a:ext cx="1" cy="113"/>
            </a:xfrm>
            <a:custGeom>
              <a:avLst/>
              <a:gdLst>
                <a:gd name="T0" fmla="*/ 0 w 1"/>
                <a:gd name="T1" fmla="*/ 113 h 113"/>
                <a:gd name="T2" fmla="*/ 0 w 1"/>
                <a:gd name="T3" fmla="*/ 0 h 113"/>
                <a:gd name="T4" fmla="*/ 0 w 1"/>
                <a:gd name="T5" fmla="*/ 0 h 113"/>
                <a:gd name="T6" fmla="*/ 0 60000 65536"/>
                <a:gd name="T7" fmla="*/ 0 60000 65536"/>
                <a:gd name="T8" fmla="*/ 0 60000 65536"/>
                <a:gd name="T9" fmla="*/ 0 w 1"/>
                <a:gd name="T10" fmla="*/ 0 h 113"/>
                <a:gd name="T11" fmla="*/ 1 w 1"/>
                <a:gd name="T12" fmla="*/ 113 h 1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113">
                  <a:moveTo>
                    <a:pt x="0" y="11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3" name="Freeform 91">
              <a:extLst>
                <a:ext uri="{FF2B5EF4-FFF2-40B4-BE49-F238E27FC236}">
                  <a16:creationId xmlns:a16="http://schemas.microsoft.com/office/drawing/2014/main" id="{8004158C-5E86-F876-3FAE-5C6D1078740B}"/>
                </a:ext>
              </a:extLst>
            </xdr:cNvPr>
            <xdr:cNvSpPr>
              <a:spLocks/>
            </xdr:cNvSpPr>
          </xdr:nvSpPr>
          <xdr:spPr bwMode="auto">
            <a:xfrm>
              <a:off x="288" y="722"/>
              <a:ext cx="2" cy="7"/>
            </a:xfrm>
            <a:custGeom>
              <a:avLst/>
              <a:gdLst>
                <a:gd name="T0" fmla="*/ 0 w 2"/>
                <a:gd name="T1" fmla="*/ 0 h 7"/>
                <a:gd name="T2" fmla="*/ 2 w 2"/>
                <a:gd name="T3" fmla="*/ 0 h 7"/>
                <a:gd name="T4" fmla="*/ 1 w 2"/>
                <a:gd name="T5" fmla="*/ 7 h 7"/>
                <a:gd name="T6" fmla="*/ 0 w 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7"/>
                <a:gd name="T14" fmla="*/ 2 w 2"/>
                <a:gd name="T15" fmla="*/ 7 h 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7">
                  <a:moveTo>
                    <a:pt x="0" y="0"/>
                  </a:moveTo>
                  <a:lnTo>
                    <a:pt x="2" y="0"/>
                  </a:lnTo>
                  <a:lnTo>
                    <a:pt x="1" y="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4" name="Freeform 92">
              <a:extLst>
                <a:ext uri="{FF2B5EF4-FFF2-40B4-BE49-F238E27FC236}">
                  <a16:creationId xmlns:a16="http://schemas.microsoft.com/office/drawing/2014/main" id="{878CFC75-9E4C-361B-DF20-94BBFF6D7397}"/>
                </a:ext>
              </a:extLst>
            </xdr:cNvPr>
            <xdr:cNvSpPr>
              <a:spLocks/>
            </xdr:cNvSpPr>
          </xdr:nvSpPr>
          <xdr:spPr bwMode="auto">
            <a:xfrm>
              <a:off x="288" y="722"/>
              <a:ext cx="2" cy="7"/>
            </a:xfrm>
            <a:custGeom>
              <a:avLst/>
              <a:gdLst>
                <a:gd name="T0" fmla="*/ 0 w 2"/>
                <a:gd name="T1" fmla="*/ 0 h 7"/>
                <a:gd name="T2" fmla="*/ 2 w 2"/>
                <a:gd name="T3" fmla="*/ 0 h 7"/>
                <a:gd name="T4" fmla="*/ 1 w 2"/>
                <a:gd name="T5" fmla="*/ 7 h 7"/>
                <a:gd name="T6" fmla="*/ 0 w 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7"/>
                <a:gd name="T14" fmla="*/ 2 w 2"/>
                <a:gd name="T15" fmla="*/ 7 h 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7">
                  <a:moveTo>
                    <a:pt x="0" y="0"/>
                  </a:moveTo>
                  <a:lnTo>
                    <a:pt x="2" y="0"/>
                  </a:lnTo>
                  <a:lnTo>
                    <a:pt x="1" y="7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5" name="Freeform 93">
              <a:extLst>
                <a:ext uri="{FF2B5EF4-FFF2-40B4-BE49-F238E27FC236}">
                  <a16:creationId xmlns:a16="http://schemas.microsoft.com/office/drawing/2014/main" id="{61C40FCB-BDAF-2874-2368-82395055773F}"/>
                </a:ext>
              </a:extLst>
            </xdr:cNvPr>
            <xdr:cNvSpPr>
              <a:spLocks/>
            </xdr:cNvSpPr>
          </xdr:nvSpPr>
          <xdr:spPr bwMode="auto">
            <a:xfrm>
              <a:off x="288" y="616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6" name="Freeform 94">
              <a:extLst>
                <a:ext uri="{FF2B5EF4-FFF2-40B4-BE49-F238E27FC236}">
                  <a16:creationId xmlns:a16="http://schemas.microsoft.com/office/drawing/2014/main" id="{A170641B-028E-71C4-56F5-B710172C564F}"/>
                </a:ext>
              </a:extLst>
            </xdr:cNvPr>
            <xdr:cNvSpPr>
              <a:spLocks/>
            </xdr:cNvSpPr>
          </xdr:nvSpPr>
          <xdr:spPr bwMode="auto">
            <a:xfrm>
              <a:off x="288" y="616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7" name="Rectangle 95">
              <a:extLst>
                <a:ext uri="{FF2B5EF4-FFF2-40B4-BE49-F238E27FC236}">
                  <a16:creationId xmlns:a16="http://schemas.microsoft.com/office/drawing/2014/main" id="{B11B7AAD-0B54-9D9F-DE67-AFE30AEFC919}"/>
                </a:ext>
              </a:extLst>
            </xdr:cNvPr>
            <xdr:cNvSpPr>
              <a:spLocks noChangeArrowheads="1"/>
            </xdr:cNvSpPr>
          </xdr:nvSpPr>
          <xdr:spPr bwMode="auto">
            <a:xfrm rot="10800000">
              <a:off x="258" y="668"/>
              <a:ext cx="37" cy="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en-US" altLang="ko-KR" sz="900" b="0" i="0" strike="noStrike">
                  <a:solidFill>
                    <a:srgbClr val="000000"/>
                  </a:solidFill>
                  <a:latin typeface="굴림"/>
                  <a:ea typeface="굴림"/>
                </a:rPr>
                <a:t>0.75D</a:t>
              </a:r>
            </a:p>
          </xdr:txBody>
        </xdr:sp>
      </xdr:grpSp>
    </xdr:grpSp>
    <xdr:clientData/>
  </xdr:twoCellAnchor>
  <xdr:twoCellAnchor>
    <xdr:from>
      <xdr:col>16</xdr:col>
      <xdr:colOff>219075</xdr:colOff>
      <xdr:row>4</xdr:row>
      <xdr:rowOff>209550</xdr:rowOff>
    </xdr:from>
    <xdr:to>
      <xdr:col>22</xdr:col>
      <xdr:colOff>723900</xdr:colOff>
      <xdr:row>6</xdr:row>
      <xdr:rowOff>219075</xdr:rowOff>
    </xdr:to>
    <xdr:sp macro="" textlink="">
      <xdr:nvSpPr>
        <xdr:cNvPr id="97" name="Freeform 1">
          <a:extLst>
            <a:ext uri="{FF2B5EF4-FFF2-40B4-BE49-F238E27FC236}">
              <a16:creationId xmlns:a16="http://schemas.microsoft.com/office/drawing/2014/main" id="{CBB2D6B2-7FDB-4EA5-8216-9752B9B0D269}"/>
            </a:ext>
          </a:extLst>
        </xdr:cNvPr>
        <xdr:cNvSpPr>
          <a:spLocks/>
        </xdr:cNvSpPr>
      </xdr:nvSpPr>
      <xdr:spPr bwMode="auto">
        <a:xfrm>
          <a:off x="5000625" y="1162050"/>
          <a:ext cx="0" cy="485775"/>
        </a:xfrm>
        <a:custGeom>
          <a:avLst/>
          <a:gdLst>
            <a:gd name="T0" fmla="*/ 0 w 599"/>
            <a:gd name="T1" fmla="*/ 0 h 49"/>
            <a:gd name="T2" fmla="*/ 0 w 599"/>
            <a:gd name="T3" fmla="*/ 2147483647 h 49"/>
            <a:gd name="T4" fmla="*/ 0 w 599"/>
            <a:gd name="T5" fmla="*/ 2147483647 h 49"/>
            <a:gd name="T6" fmla="*/ 0 w 599"/>
            <a:gd name="T7" fmla="*/ 2147483647 h 49"/>
            <a:gd name="T8" fmla="*/ 0 w 599"/>
            <a:gd name="T9" fmla="*/ 2147483647 h 49"/>
            <a:gd name="T10" fmla="*/ 0 w 599"/>
            <a:gd name="T11" fmla="*/ 2147483647 h 49"/>
            <a:gd name="T12" fmla="*/ 0 w 599"/>
            <a:gd name="T13" fmla="*/ 2147483647 h 49"/>
            <a:gd name="T14" fmla="*/ 0 w 599"/>
            <a:gd name="T15" fmla="*/ 2147483647 h 49"/>
            <a:gd name="T16" fmla="*/ 0 w 599"/>
            <a:gd name="T17" fmla="*/ 2147483647 h 49"/>
            <a:gd name="T18" fmla="*/ 0 w 599"/>
            <a:gd name="T19" fmla="*/ 2147483647 h 49"/>
            <a:gd name="T20" fmla="*/ 0 w 599"/>
            <a:gd name="T21" fmla="*/ 2147483647 h 49"/>
            <a:gd name="T22" fmla="*/ 0 w 599"/>
            <a:gd name="T23" fmla="*/ 2147483647 h 49"/>
            <a:gd name="T24" fmla="*/ 0 w 599"/>
            <a:gd name="T25" fmla="*/ 2147483647 h 49"/>
            <a:gd name="T26" fmla="*/ 0 w 599"/>
            <a:gd name="T27" fmla="*/ 2147483647 h 49"/>
            <a:gd name="T28" fmla="*/ 0 w 599"/>
            <a:gd name="T29" fmla="*/ 2147483647 h 49"/>
            <a:gd name="T30" fmla="*/ 0 w 599"/>
            <a:gd name="T31" fmla="*/ 2147483647 h 49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w 599"/>
            <a:gd name="T49" fmla="*/ 0 h 49"/>
            <a:gd name="T50" fmla="*/ 0 w 599"/>
            <a:gd name="T51" fmla="*/ 49 h 49"/>
          </a:gdLst>
          <a:ahLst/>
          <a:cxnLst>
            <a:cxn ang="T32">
              <a:pos x="T0" y="T1"/>
            </a:cxn>
            <a:cxn ang="T33">
              <a:pos x="T2" y="T3"/>
            </a:cxn>
            <a:cxn ang="T34">
              <a:pos x="T4" y="T5"/>
            </a:cxn>
            <a:cxn ang="T35">
              <a:pos x="T6" y="T7"/>
            </a:cxn>
            <a:cxn ang="T36">
              <a:pos x="T8" y="T9"/>
            </a:cxn>
            <a:cxn ang="T37">
              <a:pos x="T10" y="T11"/>
            </a:cxn>
            <a:cxn ang="T38">
              <a:pos x="T12" y="T13"/>
            </a:cxn>
            <a:cxn ang="T39">
              <a:pos x="T14" y="T15"/>
            </a:cxn>
            <a:cxn ang="T40">
              <a:pos x="T16" y="T17"/>
            </a:cxn>
            <a:cxn ang="T41">
              <a:pos x="T18" y="T19"/>
            </a:cxn>
            <a:cxn ang="T42">
              <a:pos x="T20" y="T21"/>
            </a:cxn>
            <a:cxn ang="T43">
              <a:pos x="T22" y="T23"/>
            </a:cxn>
            <a:cxn ang="T44">
              <a:pos x="T24" y="T25"/>
            </a:cxn>
            <a:cxn ang="T45">
              <a:pos x="T26" y="T27"/>
            </a:cxn>
            <a:cxn ang="T46">
              <a:pos x="T28" y="T29"/>
            </a:cxn>
            <a:cxn ang="T47">
              <a:pos x="T30" y="T31"/>
            </a:cxn>
          </a:cxnLst>
          <a:rect l="T48" t="T49" r="T50" b="T51"/>
          <a:pathLst>
            <a:path w="599" h="49">
              <a:moveTo>
                <a:pt x="0" y="0"/>
              </a:moveTo>
              <a:lnTo>
                <a:pt x="132" y="1"/>
              </a:lnTo>
              <a:lnTo>
                <a:pt x="143" y="49"/>
              </a:lnTo>
              <a:lnTo>
                <a:pt x="160" y="49"/>
              </a:lnTo>
              <a:lnTo>
                <a:pt x="143" y="49"/>
              </a:lnTo>
              <a:lnTo>
                <a:pt x="132" y="1"/>
              </a:lnTo>
              <a:lnTo>
                <a:pt x="149" y="1"/>
              </a:lnTo>
              <a:lnTo>
                <a:pt x="160" y="49"/>
              </a:lnTo>
              <a:lnTo>
                <a:pt x="432" y="49"/>
              </a:lnTo>
              <a:lnTo>
                <a:pt x="445" y="1"/>
              </a:lnTo>
              <a:lnTo>
                <a:pt x="461" y="1"/>
              </a:lnTo>
              <a:lnTo>
                <a:pt x="448" y="49"/>
              </a:lnTo>
              <a:lnTo>
                <a:pt x="432" y="49"/>
              </a:lnTo>
              <a:lnTo>
                <a:pt x="448" y="49"/>
              </a:lnTo>
              <a:lnTo>
                <a:pt x="461" y="1"/>
              </a:lnTo>
              <a:lnTo>
                <a:pt x="599" y="2"/>
              </a:lnTo>
            </a:path>
          </a:pathLst>
        </a:cu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400050</xdr:colOff>
      <xdr:row>5</xdr:row>
      <xdr:rowOff>95250</xdr:rowOff>
    </xdr:from>
    <xdr:to>
      <xdr:col>21</xdr:col>
      <xdr:colOff>76200</xdr:colOff>
      <xdr:row>5</xdr:row>
      <xdr:rowOff>95250</xdr:rowOff>
    </xdr:to>
    <xdr:sp macro="" textlink="">
      <xdr:nvSpPr>
        <xdr:cNvPr id="98" name="Line 2">
          <a:extLst>
            <a:ext uri="{FF2B5EF4-FFF2-40B4-BE49-F238E27FC236}">
              <a16:creationId xmlns:a16="http://schemas.microsoft.com/office/drawing/2014/main" id="{11A6FF7E-1CAC-4A80-A021-2E5A9EA9F1A7}"/>
            </a:ext>
          </a:extLst>
        </xdr:cNvPr>
        <xdr:cNvSpPr>
          <a:spLocks noChangeShapeType="1"/>
        </xdr:cNvSpPr>
      </xdr:nvSpPr>
      <xdr:spPr bwMode="auto">
        <a:xfrm>
          <a:off x="5000625" y="1285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lgDash"/>
          <a:round/>
          <a:headEnd/>
          <a:tailEnd/>
        </a:ln>
      </xdr:spPr>
    </xdr:sp>
    <xdr:clientData/>
  </xdr:twoCellAnchor>
  <xdr:twoCellAnchor>
    <xdr:from>
      <xdr:col>17</xdr:col>
      <xdr:colOff>0</xdr:colOff>
      <xdr:row>6</xdr:row>
      <xdr:rowOff>219075</xdr:rowOff>
    </xdr:from>
    <xdr:to>
      <xdr:col>17</xdr:col>
      <xdr:colOff>333375</xdr:colOff>
      <xdr:row>7</xdr:row>
      <xdr:rowOff>219075</xdr:rowOff>
    </xdr:to>
    <xdr:sp macro="" textlink="">
      <xdr:nvSpPr>
        <xdr:cNvPr id="99" name="Freeform 3">
          <a:extLst>
            <a:ext uri="{FF2B5EF4-FFF2-40B4-BE49-F238E27FC236}">
              <a16:creationId xmlns:a16="http://schemas.microsoft.com/office/drawing/2014/main" id="{415ACEF2-B572-462E-9D81-6DED099723A8}"/>
            </a:ext>
          </a:extLst>
        </xdr:cNvPr>
        <xdr:cNvSpPr>
          <a:spLocks/>
        </xdr:cNvSpPr>
      </xdr:nvSpPr>
      <xdr:spPr bwMode="auto">
        <a:xfrm>
          <a:off x="5000625" y="1647825"/>
          <a:ext cx="0" cy="238125"/>
        </a:xfrm>
        <a:custGeom>
          <a:avLst/>
          <a:gdLst>
            <a:gd name="T0" fmla="*/ 0 w 35"/>
            <a:gd name="T1" fmla="*/ 0 h 24"/>
            <a:gd name="T2" fmla="*/ 0 w 35"/>
            <a:gd name="T3" fmla="*/ 2147483647 h 24"/>
            <a:gd name="T4" fmla="*/ 0 w 35"/>
            <a:gd name="T5" fmla="*/ 2147483647 h 24"/>
            <a:gd name="T6" fmla="*/ 0 60000 65536"/>
            <a:gd name="T7" fmla="*/ 0 60000 65536"/>
            <a:gd name="T8" fmla="*/ 0 60000 65536"/>
            <a:gd name="T9" fmla="*/ 0 w 35"/>
            <a:gd name="T10" fmla="*/ 0 h 24"/>
            <a:gd name="T11" fmla="*/ 0 w 35"/>
            <a:gd name="T12" fmla="*/ 24 h 24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35" h="24">
              <a:moveTo>
                <a:pt x="0" y="0"/>
              </a:moveTo>
              <a:lnTo>
                <a:pt x="0" y="24"/>
              </a:lnTo>
              <a:lnTo>
                <a:pt x="35" y="24"/>
              </a:lnTo>
            </a:path>
          </a:pathLst>
        </a:custGeom>
        <a:noFill/>
        <a:ln w="3175">
          <a:solidFill>
            <a:srgbClr val="000000"/>
          </a:solidFill>
          <a:prstDash val="dash"/>
          <a:round/>
          <a:headEnd/>
          <a:tailEnd/>
        </a:ln>
      </xdr:spPr>
    </xdr:sp>
    <xdr:clientData/>
  </xdr:twoCellAnchor>
  <xdr:twoCellAnchor>
    <xdr:from>
      <xdr:col>17</xdr:col>
      <xdr:colOff>0</xdr:colOff>
      <xdr:row>6</xdr:row>
      <xdr:rowOff>219075</xdr:rowOff>
    </xdr:from>
    <xdr:to>
      <xdr:col>17</xdr:col>
      <xdr:colOff>333375</xdr:colOff>
      <xdr:row>7</xdr:row>
      <xdr:rowOff>219075</xdr:rowOff>
    </xdr:to>
    <xdr:sp macro="" textlink="">
      <xdr:nvSpPr>
        <xdr:cNvPr id="100" name="Line 4">
          <a:extLst>
            <a:ext uri="{FF2B5EF4-FFF2-40B4-BE49-F238E27FC236}">
              <a16:creationId xmlns:a16="http://schemas.microsoft.com/office/drawing/2014/main" id="{BB83C2CA-AAA1-496B-A9F5-1FE3977F9B53}"/>
            </a:ext>
          </a:extLst>
        </xdr:cNvPr>
        <xdr:cNvSpPr>
          <a:spLocks noChangeShapeType="1"/>
        </xdr:cNvSpPr>
      </xdr:nvSpPr>
      <xdr:spPr bwMode="auto">
        <a:xfrm>
          <a:off x="5000625" y="1647825"/>
          <a:ext cx="0" cy="238125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101" name="Group 5">
          <a:extLst>
            <a:ext uri="{FF2B5EF4-FFF2-40B4-BE49-F238E27FC236}">
              <a16:creationId xmlns:a16="http://schemas.microsoft.com/office/drawing/2014/main" id="{A2F06455-62D7-4326-837D-5DA330FF2DB9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102" name="Line 6">
            <a:extLst>
              <a:ext uri="{FF2B5EF4-FFF2-40B4-BE49-F238E27FC236}">
                <a16:creationId xmlns:a16="http://schemas.microsoft.com/office/drawing/2014/main" id="{F3E27545-4E78-6C2E-45F6-D60F76D1FB3D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" name="Line 7">
            <a:extLst>
              <a:ext uri="{FF2B5EF4-FFF2-40B4-BE49-F238E27FC236}">
                <a16:creationId xmlns:a16="http://schemas.microsoft.com/office/drawing/2014/main" id="{50A0D18D-8433-1F6D-EF72-46464BD05B79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4" name="Line 8">
            <a:extLst>
              <a:ext uri="{FF2B5EF4-FFF2-40B4-BE49-F238E27FC236}">
                <a16:creationId xmlns:a16="http://schemas.microsoft.com/office/drawing/2014/main" id="{A1395205-5530-DD1A-A657-887EF73A788B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4</xdr:row>
      <xdr:rowOff>190500</xdr:rowOff>
    </xdr:from>
    <xdr:to>
      <xdr:col>15</xdr:col>
      <xdr:colOff>0</xdr:colOff>
      <xdr:row>5</xdr:row>
      <xdr:rowOff>95250</xdr:rowOff>
    </xdr:to>
    <xdr:grpSp>
      <xdr:nvGrpSpPr>
        <xdr:cNvPr id="105" name="Group 9">
          <a:extLst>
            <a:ext uri="{FF2B5EF4-FFF2-40B4-BE49-F238E27FC236}">
              <a16:creationId xmlns:a16="http://schemas.microsoft.com/office/drawing/2014/main" id="{D5FFE8A5-98AA-46B8-81CB-90936C89D2EE}"/>
            </a:ext>
          </a:extLst>
        </xdr:cNvPr>
        <xdr:cNvGrpSpPr>
          <a:grpSpLocks/>
        </xdr:cNvGrpSpPr>
      </xdr:nvGrpSpPr>
      <xdr:grpSpPr bwMode="auto">
        <a:xfrm rot="-5400000">
          <a:off x="4929187" y="1214438"/>
          <a:ext cx="142875" cy="0"/>
          <a:chOff x="269" y="1224"/>
          <a:chExt cx="216" cy="24"/>
        </a:xfrm>
      </xdr:grpSpPr>
      <xdr:sp macro="" textlink="">
        <xdr:nvSpPr>
          <xdr:cNvPr id="106" name="Line 10">
            <a:extLst>
              <a:ext uri="{FF2B5EF4-FFF2-40B4-BE49-F238E27FC236}">
                <a16:creationId xmlns:a16="http://schemas.microsoft.com/office/drawing/2014/main" id="{B5F6F814-984E-D447-BBA4-706D9C9F391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7" name="Line 11">
            <a:extLst>
              <a:ext uri="{FF2B5EF4-FFF2-40B4-BE49-F238E27FC236}">
                <a16:creationId xmlns:a16="http://schemas.microsoft.com/office/drawing/2014/main" id="{3A6C9475-5C70-1C79-DE3A-C487249A3465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8" name="Line 12">
            <a:extLst>
              <a:ext uri="{FF2B5EF4-FFF2-40B4-BE49-F238E27FC236}">
                <a16:creationId xmlns:a16="http://schemas.microsoft.com/office/drawing/2014/main" id="{FFF0E836-743F-465D-5CA8-D39DF1CEE998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7</xdr:row>
      <xdr:rowOff>47625</xdr:rowOff>
    </xdr:from>
    <xdr:to>
      <xdr:col>15</xdr:col>
      <xdr:colOff>0</xdr:colOff>
      <xdr:row>8</xdr:row>
      <xdr:rowOff>57150</xdr:rowOff>
    </xdr:to>
    <xdr:grpSp>
      <xdr:nvGrpSpPr>
        <xdr:cNvPr id="109" name="Group 13">
          <a:extLst>
            <a:ext uri="{FF2B5EF4-FFF2-40B4-BE49-F238E27FC236}">
              <a16:creationId xmlns:a16="http://schemas.microsoft.com/office/drawing/2014/main" id="{604D2630-FE17-41A0-B39B-4D737007BC25}"/>
            </a:ext>
          </a:extLst>
        </xdr:cNvPr>
        <xdr:cNvGrpSpPr>
          <a:grpSpLocks/>
        </xdr:cNvGrpSpPr>
      </xdr:nvGrpSpPr>
      <xdr:grpSpPr bwMode="auto">
        <a:xfrm flipV="1">
          <a:off x="5000625" y="1714500"/>
          <a:ext cx="0" cy="247650"/>
          <a:chOff x="269" y="1224"/>
          <a:chExt cx="216" cy="24"/>
        </a:xfrm>
      </xdr:grpSpPr>
      <xdr:sp macro="" textlink="">
        <xdr:nvSpPr>
          <xdr:cNvPr id="110" name="Line 14">
            <a:extLst>
              <a:ext uri="{FF2B5EF4-FFF2-40B4-BE49-F238E27FC236}">
                <a16:creationId xmlns:a16="http://schemas.microsoft.com/office/drawing/2014/main" id="{C1E939BC-91A7-5CFF-306C-638CA98B6E7B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1" name="Line 15">
            <a:extLst>
              <a:ext uri="{FF2B5EF4-FFF2-40B4-BE49-F238E27FC236}">
                <a16:creationId xmlns:a16="http://schemas.microsoft.com/office/drawing/2014/main" id="{12BE3BE8-0D50-69C3-E152-0EA06AB175A2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2" name="Line 16">
            <a:extLst>
              <a:ext uri="{FF2B5EF4-FFF2-40B4-BE49-F238E27FC236}">
                <a16:creationId xmlns:a16="http://schemas.microsoft.com/office/drawing/2014/main" id="{1434A61B-BDEE-270B-1AA8-FC328852E92C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5</xdr:row>
      <xdr:rowOff>95250</xdr:rowOff>
    </xdr:from>
    <xdr:to>
      <xdr:col>15</xdr:col>
      <xdr:colOff>0</xdr:colOff>
      <xdr:row>6</xdr:row>
      <xdr:rowOff>219075</xdr:rowOff>
    </xdr:to>
    <xdr:grpSp>
      <xdr:nvGrpSpPr>
        <xdr:cNvPr id="113" name="Group 17">
          <a:extLst>
            <a:ext uri="{FF2B5EF4-FFF2-40B4-BE49-F238E27FC236}">
              <a16:creationId xmlns:a16="http://schemas.microsoft.com/office/drawing/2014/main" id="{73DC5C98-660B-406D-AF0B-2C6187FF1C61}"/>
            </a:ext>
          </a:extLst>
        </xdr:cNvPr>
        <xdr:cNvGrpSpPr>
          <a:grpSpLocks/>
        </xdr:cNvGrpSpPr>
      </xdr:nvGrpSpPr>
      <xdr:grpSpPr bwMode="auto">
        <a:xfrm rot="-5400000">
          <a:off x="4819650" y="1466850"/>
          <a:ext cx="361950" cy="0"/>
          <a:chOff x="269" y="1224"/>
          <a:chExt cx="216" cy="24"/>
        </a:xfrm>
      </xdr:grpSpPr>
      <xdr:sp macro="" textlink="">
        <xdr:nvSpPr>
          <xdr:cNvPr id="114" name="Line 18">
            <a:extLst>
              <a:ext uri="{FF2B5EF4-FFF2-40B4-BE49-F238E27FC236}">
                <a16:creationId xmlns:a16="http://schemas.microsoft.com/office/drawing/2014/main" id="{7A56E55F-2203-DCB8-73AE-772695E85CA2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5" name="Line 19">
            <a:extLst>
              <a:ext uri="{FF2B5EF4-FFF2-40B4-BE49-F238E27FC236}">
                <a16:creationId xmlns:a16="http://schemas.microsoft.com/office/drawing/2014/main" id="{23740F91-71A0-4277-C6E3-C82F1EF83AF4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6" name="Line 20">
            <a:extLst>
              <a:ext uri="{FF2B5EF4-FFF2-40B4-BE49-F238E27FC236}">
                <a16:creationId xmlns:a16="http://schemas.microsoft.com/office/drawing/2014/main" id="{937637F0-D5A7-767B-E014-E8EAE3C2B971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4</xdr:row>
      <xdr:rowOff>190500</xdr:rowOff>
    </xdr:from>
    <xdr:to>
      <xdr:col>15</xdr:col>
      <xdr:colOff>0</xdr:colOff>
      <xdr:row>6</xdr:row>
      <xdr:rowOff>209550</xdr:rowOff>
    </xdr:to>
    <xdr:grpSp>
      <xdr:nvGrpSpPr>
        <xdr:cNvPr id="117" name="Group 21">
          <a:extLst>
            <a:ext uri="{FF2B5EF4-FFF2-40B4-BE49-F238E27FC236}">
              <a16:creationId xmlns:a16="http://schemas.microsoft.com/office/drawing/2014/main" id="{42FA1219-505F-40E2-A3A0-6394CDB1CC1C}"/>
            </a:ext>
          </a:extLst>
        </xdr:cNvPr>
        <xdr:cNvGrpSpPr>
          <a:grpSpLocks/>
        </xdr:cNvGrpSpPr>
      </xdr:nvGrpSpPr>
      <xdr:grpSpPr bwMode="auto">
        <a:xfrm rot="-5400000">
          <a:off x="4752975" y="1390650"/>
          <a:ext cx="495300" cy="0"/>
          <a:chOff x="269" y="1224"/>
          <a:chExt cx="216" cy="24"/>
        </a:xfrm>
      </xdr:grpSpPr>
      <xdr:sp macro="" textlink="">
        <xdr:nvSpPr>
          <xdr:cNvPr id="118" name="Line 22">
            <a:extLst>
              <a:ext uri="{FF2B5EF4-FFF2-40B4-BE49-F238E27FC236}">
                <a16:creationId xmlns:a16="http://schemas.microsoft.com/office/drawing/2014/main" id="{CB1A51AE-E0CD-D3A1-A00E-5A68E56C4254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9" name="Line 23">
            <a:extLst>
              <a:ext uri="{FF2B5EF4-FFF2-40B4-BE49-F238E27FC236}">
                <a16:creationId xmlns:a16="http://schemas.microsoft.com/office/drawing/2014/main" id="{D13430B5-8B47-AC63-E580-823A0D22B591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0" name="Line 24">
            <a:extLst>
              <a:ext uri="{FF2B5EF4-FFF2-40B4-BE49-F238E27FC236}">
                <a16:creationId xmlns:a16="http://schemas.microsoft.com/office/drawing/2014/main" id="{0CA2FF6A-56B0-B2AF-3C15-69EFFE5A4801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121" name="Group 25">
          <a:extLst>
            <a:ext uri="{FF2B5EF4-FFF2-40B4-BE49-F238E27FC236}">
              <a16:creationId xmlns:a16="http://schemas.microsoft.com/office/drawing/2014/main" id="{9365D595-0EC9-4754-92ED-FF28EBC32A62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122" name="Line 26">
            <a:extLst>
              <a:ext uri="{FF2B5EF4-FFF2-40B4-BE49-F238E27FC236}">
                <a16:creationId xmlns:a16="http://schemas.microsoft.com/office/drawing/2014/main" id="{83C4B0F7-8A07-F97D-EA9D-C2359B380840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3" name="Line 27">
            <a:extLst>
              <a:ext uri="{FF2B5EF4-FFF2-40B4-BE49-F238E27FC236}">
                <a16:creationId xmlns:a16="http://schemas.microsoft.com/office/drawing/2014/main" id="{0E1DB396-926F-7F13-2ECF-6C6CCC57B9AC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4" name="Line 28">
            <a:extLst>
              <a:ext uri="{FF2B5EF4-FFF2-40B4-BE49-F238E27FC236}">
                <a16:creationId xmlns:a16="http://schemas.microsoft.com/office/drawing/2014/main" id="{A421E111-4A6C-C80F-A8E2-0D0FF841C4F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125" name="Group 29">
          <a:extLst>
            <a:ext uri="{FF2B5EF4-FFF2-40B4-BE49-F238E27FC236}">
              <a16:creationId xmlns:a16="http://schemas.microsoft.com/office/drawing/2014/main" id="{A342ADAC-8161-4B3D-A38B-E247C7F8D2F3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126" name="Line 30">
            <a:extLst>
              <a:ext uri="{FF2B5EF4-FFF2-40B4-BE49-F238E27FC236}">
                <a16:creationId xmlns:a16="http://schemas.microsoft.com/office/drawing/2014/main" id="{31FC3263-46A4-180C-E6DD-B93092DDF14B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7" name="Line 31">
            <a:extLst>
              <a:ext uri="{FF2B5EF4-FFF2-40B4-BE49-F238E27FC236}">
                <a16:creationId xmlns:a16="http://schemas.microsoft.com/office/drawing/2014/main" id="{43329C53-16D9-785C-496A-FEDC8DCCEDA6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8" name="Line 32">
            <a:extLst>
              <a:ext uri="{FF2B5EF4-FFF2-40B4-BE49-F238E27FC236}">
                <a16:creationId xmlns:a16="http://schemas.microsoft.com/office/drawing/2014/main" id="{9373441B-7471-64B6-967A-29D9E4E24568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129" name="Group 33">
          <a:extLst>
            <a:ext uri="{FF2B5EF4-FFF2-40B4-BE49-F238E27FC236}">
              <a16:creationId xmlns:a16="http://schemas.microsoft.com/office/drawing/2014/main" id="{7709F539-C060-4401-BBFB-C6A850AF90BF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130" name="Line 34">
            <a:extLst>
              <a:ext uri="{FF2B5EF4-FFF2-40B4-BE49-F238E27FC236}">
                <a16:creationId xmlns:a16="http://schemas.microsoft.com/office/drawing/2014/main" id="{77062B53-9529-DCA0-D4AF-BB5AC29008FE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1" name="Line 35">
            <a:extLst>
              <a:ext uri="{FF2B5EF4-FFF2-40B4-BE49-F238E27FC236}">
                <a16:creationId xmlns:a16="http://schemas.microsoft.com/office/drawing/2014/main" id="{9F42BE1D-22DE-F537-9B23-9AD16A4D6373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2" name="Line 36">
            <a:extLst>
              <a:ext uri="{FF2B5EF4-FFF2-40B4-BE49-F238E27FC236}">
                <a16:creationId xmlns:a16="http://schemas.microsoft.com/office/drawing/2014/main" id="{886865AD-61A6-835A-15F0-740D7A9AAFE8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8</xdr:row>
      <xdr:rowOff>76200</xdr:rowOff>
    </xdr:to>
    <xdr:grpSp>
      <xdr:nvGrpSpPr>
        <xdr:cNvPr id="133" name="Group 37">
          <a:extLst>
            <a:ext uri="{FF2B5EF4-FFF2-40B4-BE49-F238E27FC236}">
              <a16:creationId xmlns:a16="http://schemas.microsoft.com/office/drawing/2014/main" id="{5CEAB89D-5FE2-4FF7-B381-B650B2DEB5E3}"/>
            </a:ext>
          </a:extLst>
        </xdr:cNvPr>
        <xdr:cNvGrpSpPr>
          <a:grpSpLocks/>
        </xdr:cNvGrpSpPr>
      </xdr:nvGrpSpPr>
      <xdr:grpSpPr bwMode="auto">
        <a:xfrm>
          <a:off x="5000625" y="952500"/>
          <a:ext cx="0" cy="1028700"/>
          <a:chOff x="931" y="159"/>
          <a:chExt cx="601" cy="161"/>
        </a:xfrm>
      </xdr:grpSpPr>
      <xdr:sp macro="" textlink="">
        <xdr:nvSpPr>
          <xdr:cNvPr id="134" name="Freeform 38">
            <a:extLst>
              <a:ext uri="{FF2B5EF4-FFF2-40B4-BE49-F238E27FC236}">
                <a16:creationId xmlns:a16="http://schemas.microsoft.com/office/drawing/2014/main" id="{8D6614BA-DC53-0E9C-3C25-1EC98B2C8AD2}"/>
              </a:ext>
            </a:extLst>
          </xdr:cNvPr>
          <xdr:cNvSpPr>
            <a:spLocks/>
          </xdr:cNvSpPr>
        </xdr:nvSpPr>
        <xdr:spPr bwMode="auto">
          <a:xfrm>
            <a:off x="931" y="216"/>
            <a:ext cx="601" cy="72"/>
          </a:xfrm>
          <a:custGeom>
            <a:avLst/>
            <a:gdLst>
              <a:gd name="T0" fmla="*/ 0 w 601"/>
              <a:gd name="T1" fmla="*/ 0 h 72"/>
              <a:gd name="T2" fmla="*/ 59 w 601"/>
              <a:gd name="T3" fmla="*/ 0 h 72"/>
              <a:gd name="T4" fmla="*/ 164 w 601"/>
              <a:gd name="T5" fmla="*/ 72 h 72"/>
              <a:gd name="T6" fmla="*/ 435 w 601"/>
              <a:gd name="T7" fmla="*/ 72 h 72"/>
              <a:gd name="T8" fmla="*/ 524 w 601"/>
              <a:gd name="T9" fmla="*/ 0 h 72"/>
              <a:gd name="T10" fmla="*/ 601 w 601"/>
              <a:gd name="T11" fmla="*/ 0 h 7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01"/>
              <a:gd name="T19" fmla="*/ 0 h 72"/>
              <a:gd name="T20" fmla="*/ 601 w 601"/>
              <a:gd name="T21" fmla="*/ 72 h 7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01" h="72">
                <a:moveTo>
                  <a:pt x="0" y="0"/>
                </a:moveTo>
                <a:lnTo>
                  <a:pt x="59" y="0"/>
                </a:lnTo>
                <a:lnTo>
                  <a:pt x="164" y="72"/>
                </a:lnTo>
                <a:lnTo>
                  <a:pt x="435" y="72"/>
                </a:lnTo>
                <a:lnTo>
                  <a:pt x="524" y="0"/>
                </a:lnTo>
                <a:lnTo>
                  <a:pt x="601" y="0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5" name="Line 39">
            <a:extLst>
              <a:ext uri="{FF2B5EF4-FFF2-40B4-BE49-F238E27FC236}">
                <a16:creationId xmlns:a16="http://schemas.microsoft.com/office/drawing/2014/main" id="{A90B3658-8665-98A3-4000-B7B98EB09BDD}"/>
              </a:ext>
            </a:extLst>
          </xdr:cNvPr>
          <xdr:cNvSpPr>
            <a:spLocks noChangeShapeType="1"/>
          </xdr:cNvSpPr>
        </xdr:nvSpPr>
        <xdr:spPr bwMode="auto">
          <a:xfrm>
            <a:off x="1198" y="240"/>
            <a:ext cx="186" cy="0"/>
          </a:xfrm>
          <a:prstGeom prst="line">
            <a:avLst/>
          </a:prstGeom>
          <a:noFill/>
          <a:ln w="12700">
            <a:solidFill>
              <a:srgbClr val="000000"/>
            </a:solidFill>
            <a:prstDash val="lgDash"/>
            <a:round/>
            <a:headEnd/>
            <a:tailEnd/>
          </a:ln>
        </xdr:spPr>
      </xdr:sp>
      <xdr:sp macro="" textlink="">
        <xdr:nvSpPr>
          <xdr:cNvPr id="136" name="Freeform 40">
            <a:extLst>
              <a:ext uri="{FF2B5EF4-FFF2-40B4-BE49-F238E27FC236}">
                <a16:creationId xmlns:a16="http://schemas.microsoft.com/office/drawing/2014/main" id="{A95DEADD-5886-4E75-F1D1-E76C728F7C73}"/>
              </a:ext>
            </a:extLst>
          </xdr:cNvPr>
          <xdr:cNvSpPr>
            <a:spLocks/>
          </xdr:cNvSpPr>
        </xdr:nvSpPr>
        <xdr:spPr bwMode="auto">
          <a:xfrm>
            <a:off x="1003" y="288"/>
            <a:ext cx="35" cy="24"/>
          </a:xfrm>
          <a:custGeom>
            <a:avLst/>
            <a:gdLst>
              <a:gd name="T0" fmla="*/ 0 w 35"/>
              <a:gd name="T1" fmla="*/ 0 h 24"/>
              <a:gd name="T2" fmla="*/ 0 w 35"/>
              <a:gd name="T3" fmla="*/ 24 h 24"/>
              <a:gd name="T4" fmla="*/ 35 w 35"/>
              <a:gd name="T5" fmla="*/ 24 h 24"/>
              <a:gd name="T6" fmla="*/ 0 60000 65536"/>
              <a:gd name="T7" fmla="*/ 0 60000 65536"/>
              <a:gd name="T8" fmla="*/ 0 60000 65536"/>
              <a:gd name="T9" fmla="*/ 0 w 35"/>
              <a:gd name="T10" fmla="*/ 0 h 24"/>
              <a:gd name="T11" fmla="*/ 35 w 35"/>
              <a:gd name="T12" fmla="*/ 24 h 2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" h="24">
                <a:moveTo>
                  <a:pt x="0" y="0"/>
                </a:moveTo>
                <a:lnTo>
                  <a:pt x="0" y="24"/>
                </a:lnTo>
                <a:lnTo>
                  <a:pt x="35" y="24"/>
                </a:lnTo>
              </a:path>
            </a:pathLst>
          </a:custGeom>
          <a:noFill/>
          <a:ln w="3175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137" name="Line 41">
            <a:extLst>
              <a:ext uri="{FF2B5EF4-FFF2-40B4-BE49-F238E27FC236}">
                <a16:creationId xmlns:a16="http://schemas.microsoft.com/office/drawing/2014/main" id="{979DCDBC-F660-3147-D630-E7CE5A0B7565}"/>
              </a:ext>
            </a:extLst>
          </xdr:cNvPr>
          <xdr:cNvSpPr>
            <a:spLocks noChangeShapeType="1"/>
          </xdr:cNvSpPr>
        </xdr:nvSpPr>
        <xdr:spPr bwMode="auto">
          <a:xfrm>
            <a:off x="1003" y="288"/>
            <a:ext cx="35" cy="2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138" name="Group 42">
            <a:extLst>
              <a:ext uri="{FF2B5EF4-FFF2-40B4-BE49-F238E27FC236}">
                <a16:creationId xmlns:a16="http://schemas.microsoft.com/office/drawing/2014/main" id="{40D86AA1-8D87-5715-A9A5-FBCCEC9995C4}"/>
              </a:ext>
            </a:extLst>
          </xdr:cNvPr>
          <xdr:cNvGrpSpPr>
            <a:grpSpLocks/>
          </xdr:cNvGrpSpPr>
        </xdr:nvGrpSpPr>
        <xdr:grpSpPr bwMode="auto">
          <a:xfrm>
            <a:off x="1036" y="183"/>
            <a:ext cx="216" cy="32"/>
            <a:chOff x="269" y="1224"/>
            <a:chExt cx="216" cy="24"/>
          </a:xfrm>
        </xdr:grpSpPr>
        <xdr:sp macro="" textlink="">
          <xdr:nvSpPr>
            <xdr:cNvPr id="167" name="Line 43">
              <a:extLst>
                <a:ext uri="{FF2B5EF4-FFF2-40B4-BE49-F238E27FC236}">
                  <a16:creationId xmlns:a16="http://schemas.microsoft.com/office/drawing/2014/main" id="{52C5913C-C617-9286-4721-E9C4781EC7CA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8" name="Line 44">
              <a:extLst>
                <a:ext uri="{FF2B5EF4-FFF2-40B4-BE49-F238E27FC236}">
                  <a16:creationId xmlns:a16="http://schemas.microsoft.com/office/drawing/2014/main" id="{86722A13-5379-173C-247F-663F2C1D4FA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9" name="Line 45">
              <a:extLst>
                <a:ext uri="{FF2B5EF4-FFF2-40B4-BE49-F238E27FC236}">
                  <a16:creationId xmlns:a16="http://schemas.microsoft.com/office/drawing/2014/main" id="{4149AA10-BEC2-854C-BCE9-8BFC802C0ED6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139" name="Group 46">
            <a:extLst>
              <a:ext uri="{FF2B5EF4-FFF2-40B4-BE49-F238E27FC236}">
                <a16:creationId xmlns:a16="http://schemas.microsoft.com/office/drawing/2014/main" id="{F54B75A9-F7C3-BD2C-E573-A0C5EF6CAB6D}"/>
              </a:ext>
            </a:extLst>
          </xdr:cNvPr>
          <xdr:cNvGrpSpPr>
            <a:grpSpLocks/>
          </xdr:cNvGrpSpPr>
        </xdr:nvGrpSpPr>
        <xdr:grpSpPr bwMode="auto">
          <a:xfrm rot="-5400000">
            <a:off x="1106" y="-123"/>
            <a:ext cx="216" cy="32"/>
            <a:chOff x="269" y="1224"/>
            <a:chExt cx="216" cy="24"/>
          </a:xfrm>
        </xdr:grpSpPr>
        <xdr:sp macro="" textlink="">
          <xdr:nvSpPr>
            <xdr:cNvPr id="164" name="Line 47">
              <a:extLst>
                <a:ext uri="{FF2B5EF4-FFF2-40B4-BE49-F238E27FC236}">
                  <a16:creationId xmlns:a16="http://schemas.microsoft.com/office/drawing/2014/main" id="{6D21470A-2208-3D00-405B-93231A0A1FB2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5" name="Line 48">
              <a:extLst>
                <a:ext uri="{FF2B5EF4-FFF2-40B4-BE49-F238E27FC236}">
                  <a16:creationId xmlns:a16="http://schemas.microsoft.com/office/drawing/2014/main" id="{E27D38FC-F9F4-755F-8C3B-E84D4A100113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6" name="Line 49">
              <a:extLst>
                <a:ext uri="{FF2B5EF4-FFF2-40B4-BE49-F238E27FC236}">
                  <a16:creationId xmlns:a16="http://schemas.microsoft.com/office/drawing/2014/main" id="{EECC805D-04CE-23D5-0A27-D9B00F54CADD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140" name="Group 50">
            <a:extLst>
              <a:ext uri="{FF2B5EF4-FFF2-40B4-BE49-F238E27FC236}">
                <a16:creationId xmlns:a16="http://schemas.microsoft.com/office/drawing/2014/main" id="{8BA147E0-0847-F6BE-9B17-C235BD6D6B4F}"/>
              </a:ext>
            </a:extLst>
          </xdr:cNvPr>
          <xdr:cNvGrpSpPr>
            <a:grpSpLocks/>
          </xdr:cNvGrpSpPr>
        </xdr:nvGrpSpPr>
        <xdr:grpSpPr bwMode="auto">
          <a:xfrm flipV="1">
            <a:off x="1029" y="292"/>
            <a:ext cx="216" cy="28"/>
            <a:chOff x="269" y="1224"/>
            <a:chExt cx="216" cy="24"/>
          </a:xfrm>
        </xdr:grpSpPr>
        <xdr:sp macro="" textlink="">
          <xdr:nvSpPr>
            <xdr:cNvPr id="161" name="Line 51">
              <a:extLst>
                <a:ext uri="{FF2B5EF4-FFF2-40B4-BE49-F238E27FC236}">
                  <a16:creationId xmlns:a16="http://schemas.microsoft.com/office/drawing/2014/main" id="{AEC15F08-448D-BB66-0F81-5C6B29C639D8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2" name="Line 52">
              <a:extLst>
                <a:ext uri="{FF2B5EF4-FFF2-40B4-BE49-F238E27FC236}">
                  <a16:creationId xmlns:a16="http://schemas.microsoft.com/office/drawing/2014/main" id="{1982435F-1CFB-4308-DEAC-FCC17FA163CD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3" name="Line 53">
              <a:extLst>
                <a:ext uri="{FF2B5EF4-FFF2-40B4-BE49-F238E27FC236}">
                  <a16:creationId xmlns:a16="http://schemas.microsoft.com/office/drawing/2014/main" id="{5E0963E7-470C-3141-9FCC-008F543F2404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141" name="Group 54">
            <a:extLst>
              <a:ext uri="{FF2B5EF4-FFF2-40B4-BE49-F238E27FC236}">
                <a16:creationId xmlns:a16="http://schemas.microsoft.com/office/drawing/2014/main" id="{89B5A5C7-D909-55EF-AF56-B33A578DC22B}"/>
              </a:ext>
            </a:extLst>
          </xdr:cNvPr>
          <xdr:cNvGrpSpPr>
            <a:grpSpLocks/>
          </xdr:cNvGrpSpPr>
        </xdr:nvGrpSpPr>
        <xdr:grpSpPr bwMode="auto">
          <a:xfrm rot="-5400000">
            <a:off x="1106" y="-47"/>
            <a:ext cx="216" cy="32"/>
            <a:chOff x="269" y="1224"/>
            <a:chExt cx="216" cy="24"/>
          </a:xfrm>
        </xdr:grpSpPr>
        <xdr:sp macro="" textlink="">
          <xdr:nvSpPr>
            <xdr:cNvPr id="158" name="Line 55">
              <a:extLst>
                <a:ext uri="{FF2B5EF4-FFF2-40B4-BE49-F238E27FC236}">
                  <a16:creationId xmlns:a16="http://schemas.microsoft.com/office/drawing/2014/main" id="{737D90B6-4E36-97F1-F9B3-E45226B271D7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9" name="Line 56">
              <a:extLst>
                <a:ext uri="{FF2B5EF4-FFF2-40B4-BE49-F238E27FC236}">
                  <a16:creationId xmlns:a16="http://schemas.microsoft.com/office/drawing/2014/main" id="{8EC0F2B5-5529-0855-A6B8-AADE808132B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0" name="Line 57">
              <a:extLst>
                <a:ext uri="{FF2B5EF4-FFF2-40B4-BE49-F238E27FC236}">
                  <a16:creationId xmlns:a16="http://schemas.microsoft.com/office/drawing/2014/main" id="{E12AA5E3-A796-EAFE-2373-512FE057620D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142" name="Group 58">
            <a:extLst>
              <a:ext uri="{FF2B5EF4-FFF2-40B4-BE49-F238E27FC236}">
                <a16:creationId xmlns:a16="http://schemas.microsoft.com/office/drawing/2014/main" id="{4A722405-3016-6C6E-81FD-33A2F96331C8}"/>
              </a:ext>
            </a:extLst>
          </xdr:cNvPr>
          <xdr:cNvGrpSpPr>
            <a:grpSpLocks/>
          </xdr:cNvGrpSpPr>
        </xdr:nvGrpSpPr>
        <xdr:grpSpPr bwMode="auto">
          <a:xfrm rot="-5400000">
            <a:off x="1084" y="-17"/>
            <a:ext cx="216" cy="32"/>
            <a:chOff x="269" y="1224"/>
            <a:chExt cx="216" cy="24"/>
          </a:xfrm>
        </xdr:grpSpPr>
        <xdr:sp macro="" textlink="">
          <xdr:nvSpPr>
            <xdr:cNvPr id="155" name="Line 59">
              <a:extLst>
                <a:ext uri="{FF2B5EF4-FFF2-40B4-BE49-F238E27FC236}">
                  <a16:creationId xmlns:a16="http://schemas.microsoft.com/office/drawing/2014/main" id="{0A5578EC-CEAC-22B9-E4C5-1961C0C68E1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6" name="Line 60">
              <a:extLst>
                <a:ext uri="{FF2B5EF4-FFF2-40B4-BE49-F238E27FC236}">
                  <a16:creationId xmlns:a16="http://schemas.microsoft.com/office/drawing/2014/main" id="{98D99DF9-D5C6-3055-DC5B-ED5EAEC652E6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7" name="Line 61">
              <a:extLst>
                <a:ext uri="{FF2B5EF4-FFF2-40B4-BE49-F238E27FC236}">
                  <a16:creationId xmlns:a16="http://schemas.microsoft.com/office/drawing/2014/main" id="{A967ED61-C267-14AC-31AB-D1D2F77DFB3F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143" name="Group 62">
            <a:extLst>
              <a:ext uri="{FF2B5EF4-FFF2-40B4-BE49-F238E27FC236}">
                <a16:creationId xmlns:a16="http://schemas.microsoft.com/office/drawing/2014/main" id="{2ECA6AA8-3FF4-F6E4-F680-08ED2E70F443}"/>
              </a:ext>
            </a:extLst>
          </xdr:cNvPr>
          <xdr:cNvGrpSpPr>
            <a:grpSpLocks/>
          </xdr:cNvGrpSpPr>
        </xdr:nvGrpSpPr>
        <xdr:grpSpPr bwMode="auto">
          <a:xfrm>
            <a:off x="1512" y="183"/>
            <a:ext cx="216" cy="32"/>
            <a:chOff x="269" y="1224"/>
            <a:chExt cx="216" cy="24"/>
          </a:xfrm>
        </xdr:grpSpPr>
        <xdr:sp macro="" textlink="">
          <xdr:nvSpPr>
            <xdr:cNvPr id="152" name="Line 63">
              <a:extLst>
                <a:ext uri="{FF2B5EF4-FFF2-40B4-BE49-F238E27FC236}">
                  <a16:creationId xmlns:a16="http://schemas.microsoft.com/office/drawing/2014/main" id="{2767C393-2F06-5C46-7CE4-ED9A4BC3FA4B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3" name="Line 64">
              <a:extLst>
                <a:ext uri="{FF2B5EF4-FFF2-40B4-BE49-F238E27FC236}">
                  <a16:creationId xmlns:a16="http://schemas.microsoft.com/office/drawing/2014/main" id="{5317A967-791F-35EB-6BE3-D77C4283D108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4" name="Line 65">
              <a:extLst>
                <a:ext uri="{FF2B5EF4-FFF2-40B4-BE49-F238E27FC236}">
                  <a16:creationId xmlns:a16="http://schemas.microsoft.com/office/drawing/2014/main" id="{16B7878C-7126-25F0-0BF5-6AA643A6E674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144" name="Group 66">
            <a:extLst>
              <a:ext uri="{FF2B5EF4-FFF2-40B4-BE49-F238E27FC236}">
                <a16:creationId xmlns:a16="http://schemas.microsoft.com/office/drawing/2014/main" id="{C7019782-C3A2-0148-F256-26284EF789DF}"/>
              </a:ext>
            </a:extLst>
          </xdr:cNvPr>
          <xdr:cNvGrpSpPr>
            <a:grpSpLocks/>
          </xdr:cNvGrpSpPr>
        </xdr:nvGrpSpPr>
        <xdr:grpSpPr bwMode="auto">
          <a:xfrm>
            <a:off x="1129" y="183"/>
            <a:ext cx="216" cy="32"/>
            <a:chOff x="269" y="1224"/>
            <a:chExt cx="216" cy="24"/>
          </a:xfrm>
        </xdr:grpSpPr>
        <xdr:sp macro="" textlink="">
          <xdr:nvSpPr>
            <xdr:cNvPr id="149" name="Line 67">
              <a:extLst>
                <a:ext uri="{FF2B5EF4-FFF2-40B4-BE49-F238E27FC236}">
                  <a16:creationId xmlns:a16="http://schemas.microsoft.com/office/drawing/2014/main" id="{519B27C4-BA98-7EDA-D45E-393308C4367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0" name="Line 68">
              <a:extLst>
                <a:ext uri="{FF2B5EF4-FFF2-40B4-BE49-F238E27FC236}">
                  <a16:creationId xmlns:a16="http://schemas.microsoft.com/office/drawing/2014/main" id="{8AA250BC-0E66-3EF6-AEC7-D553AFCE68B1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1" name="Line 69">
              <a:extLst>
                <a:ext uri="{FF2B5EF4-FFF2-40B4-BE49-F238E27FC236}">
                  <a16:creationId xmlns:a16="http://schemas.microsoft.com/office/drawing/2014/main" id="{41076FDC-AF70-C999-70C2-242DFF13883E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145" name="Group 70">
            <a:extLst>
              <a:ext uri="{FF2B5EF4-FFF2-40B4-BE49-F238E27FC236}">
                <a16:creationId xmlns:a16="http://schemas.microsoft.com/office/drawing/2014/main" id="{82797791-604E-3628-C46D-A6C7643E009A}"/>
              </a:ext>
            </a:extLst>
          </xdr:cNvPr>
          <xdr:cNvGrpSpPr>
            <a:grpSpLocks/>
          </xdr:cNvGrpSpPr>
        </xdr:nvGrpSpPr>
        <xdr:grpSpPr bwMode="auto">
          <a:xfrm>
            <a:off x="683" y="159"/>
            <a:ext cx="216" cy="32"/>
            <a:chOff x="269" y="1224"/>
            <a:chExt cx="216" cy="24"/>
          </a:xfrm>
        </xdr:grpSpPr>
        <xdr:sp macro="" textlink="">
          <xdr:nvSpPr>
            <xdr:cNvPr id="146" name="Line 71">
              <a:extLst>
                <a:ext uri="{FF2B5EF4-FFF2-40B4-BE49-F238E27FC236}">
                  <a16:creationId xmlns:a16="http://schemas.microsoft.com/office/drawing/2014/main" id="{8598226E-1E70-3ADF-3C40-94CA407EC041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7" name="Line 72">
              <a:extLst>
                <a:ext uri="{FF2B5EF4-FFF2-40B4-BE49-F238E27FC236}">
                  <a16:creationId xmlns:a16="http://schemas.microsoft.com/office/drawing/2014/main" id="{81BD7883-6EEB-1D90-1D61-ED67D90DE2B7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8" name="Line 73">
              <a:extLst>
                <a:ext uri="{FF2B5EF4-FFF2-40B4-BE49-F238E27FC236}">
                  <a16:creationId xmlns:a16="http://schemas.microsoft.com/office/drawing/2014/main" id="{A70CC634-77AC-A5C6-227B-51CFC11E5BB6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</xdr:grpSp>
    <xdr:clientData/>
  </xdr:twoCellAnchor>
  <xdr:twoCellAnchor>
    <xdr:from>
      <xdr:col>35</xdr:col>
      <xdr:colOff>85725</xdr:colOff>
      <xdr:row>8</xdr:row>
      <xdr:rowOff>19050</xdr:rowOff>
    </xdr:from>
    <xdr:to>
      <xdr:col>37</xdr:col>
      <xdr:colOff>695325</xdr:colOff>
      <xdr:row>14</xdr:row>
      <xdr:rowOff>228600</xdr:rowOff>
    </xdr:to>
    <xdr:grpSp>
      <xdr:nvGrpSpPr>
        <xdr:cNvPr id="170" name="Group 74">
          <a:extLst>
            <a:ext uri="{FF2B5EF4-FFF2-40B4-BE49-F238E27FC236}">
              <a16:creationId xmlns:a16="http://schemas.microsoft.com/office/drawing/2014/main" id="{5110A15B-A1BB-4508-A33B-E4597327EB67}"/>
            </a:ext>
          </a:extLst>
        </xdr:cNvPr>
        <xdr:cNvGrpSpPr>
          <a:grpSpLocks/>
        </xdr:cNvGrpSpPr>
      </xdr:nvGrpSpPr>
      <xdr:grpSpPr bwMode="auto">
        <a:xfrm>
          <a:off x="5086350" y="1924050"/>
          <a:ext cx="2095500" cy="1638300"/>
          <a:chOff x="89" y="571"/>
          <a:chExt cx="206" cy="164"/>
        </a:xfrm>
      </xdr:grpSpPr>
      <xdr:sp macro="" textlink="">
        <xdr:nvSpPr>
          <xdr:cNvPr id="171" name="Freeform 75">
            <a:extLst>
              <a:ext uri="{FF2B5EF4-FFF2-40B4-BE49-F238E27FC236}">
                <a16:creationId xmlns:a16="http://schemas.microsoft.com/office/drawing/2014/main" id="{8E1BEBEB-6C69-ECFD-5993-30F57B3DEE32}"/>
              </a:ext>
            </a:extLst>
          </xdr:cNvPr>
          <xdr:cNvSpPr>
            <a:spLocks/>
          </xdr:cNvSpPr>
        </xdr:nvSpPr>
        <xdr:spPr bwMode="auto">
          <a:xfrm>
            <a:off x="96" y="578"/>
            <a:ext cx="151" cy="151"/>
          </a:xfrm>
          <a:custGeom>
            <a:avLst/>
            <a:gdLst>
              <a:gd name="T0" fmla="*/ 151 w 151"/>
              <a:gd name="T1" fmla="*/ 71 h 151"/>
              <a:gd name="T2" fmla="*/ 150 w 151"/>
              <a:gd name="T3" fmla="*/ 63 h 151"/>
              <a:gd name="T4" fmla="*/ 148 w 151"/>
              <a:gd name="T5" fmla="*/ 54 h 151"/>
              <a:gd name="T6" fmla="*/ 145 w 151"/>
              <a:gd name="T7" fmla="*/ 46 h 151"/>
              <a:gd name="T8" fmla="*/ 142 w 151"/>
              <a:gd name="T9" fmla="*/ 39 h 151"/>
              <a:gd name="T10" fmla="*/ 137 w 151"/>
              <a:gd name="T11" fmla="*/ 32 h 151"/>
              <a:gd name="T12" fmla="*/ 132 w 151"/>
              <a:gd name="T13" fmla="*/ 25 h 151"/>
              <a:gd name="T14" fmla="*/ 126 w 151"/>
              <a:gd name="T15" fmla="*/ 19 h 151"/>
              <a:gd name="T16" fmla="*/ 119 w 151"/>
              <a:gd name="T17" fmla="*/ 14 h 151"/>
              <a:gd name="T18" fmla="*/ 112 w 151"/>
              <a:gd name="T19" fmla="*/ 9 h 151"/>
              <a:gd name="T20" fmla="*/ 104 w 151"/>
              <a:gd name="T21" fmla="*/ 6 h 151"/>
              <a:gd name="T22" fmla="*/ 96 w 151"/>
              <a:gd name="T23" fmla="*/ 3 h 151"/>
              <a:gd name="T24" fmla="*/ 88 w 151"/>
              <a:gd name="T25" fmla="*/ 1 h 151"/>
              <a:gd name="T26" fmla="*/ 80 w 151"/>
              <a:gd name="T27" fmla="*/ 0 h 151"/>
              <a:gd name="T28" fmla="*/ 71 w 151"/>
              <a:gd name="T29" fmla="*/ 0 h 151"/>
              <a:gd name="T30" fmla="*/ 63 w 151"/>
              <a:gd name="T31" fmla="*/ 1 h 151"/>
              <a:gd name="T32" fmla="*/ 54 w 151"/>
              <a:gd name="T33" fmla="*/ 3 h 151"/>
              <a:gd name="T34" fmla="*/ 46 w 151"/>
              <a:gd name="T35" fmla="*/ 6 h 151"/>
              <a:gd name="T36" fmla="*/ 39 w 151"/>
              <a:gd name="T37" fmla="*/ 9 h 151"/>
              <a:gd name="T38" fmla="*/ 32 w 151"/>
              <a:gd name="T39" fmla="*/ 14 h 151"/>
              <a:gd name="T40" fmla="*/ 25 w 151"/>
              <a:gd name="T41" fmla="*/ 19 h 151"/>
              <a:gd name="T42" fmla="*/ 19 w 151"/>
              <a:gd name="T43" fmla="*/ 25 h 151"/>
              <a:gd name="T44" fmla="*/ 14 w 151"/>
              <a:gd name="T45" fmla="*/ 32 h 151"/>
              <a:gd name="T46" fmla="*/ 9 w 151"/>
              <a:gd name="T47" fmla="*/ 39 h 151"/>
              <a:gd name="T48" fmla="*/ 6 w 151"/>
              <a:gd name="T49" fmla="*/ 46 h 151"/>
              <a:gd name="T50" fmla="*/ 3 w 151"/>
              <a:gd name="T51" fmla="*/ 54 h 151"/>
              <a:gd name="T52" fmla="*/ 1 w 151"/>
              <a:gd name="T53" fmla="*/ 63 h 151"/>
              <a:gd name="T54" fmla="*/ 0 w 151"/>
              <a:gd name="T55" fmla="*/ 71 h 151"/>
              <a:gd name="T56" fmla="*/ 0 w 151"/>
              <a:gd name="T57" fmla="*/ 80 h 151"/>
              <a:gd name="T58" fmla="*/ 1 w 151"/>
              <a:gd name="T59" fmla="*/ 88 h 151"/>
              <a:gd name="T60" fmla="*/ 3 w 151"/>
              <a:gd name="T61" fmla="*/ 96 h 151"/>
              <a:gd name="T62" fmla="*/ 6 w 151"/>
              <a:gd name="T63" fmla="*/ 104 h 151"/>
              <a:gd name="T64" fmla="*/ 9 w 151"/>
              <a:gd name="T65" fmla="*/ 112 h 151"/>
              <a:gd name="T66" fmla="*/ 14 w 151"/>
              <a:gd name="T67" fmla="*/ 119 h 151"/>
              <a:gd name="T68" fmla="*/ 19 w 151"/>
              <a:gd name="T69" fmla="*/ 126 h 151"/>
              <a:gd name="T70" fmla="*/ 25 w 151"/>
              <a:gd name="T71" fmla="*/ 132 h 151"/>
              <a:gd name="T72" fmla="*/ 32 w 151"/>
              <a:gd name="T73" fmla="*/ 137 h 151"/>
              <a:gd name="T74" fmla="*/ 39 w 151"/>
              <a:gd name="T75" fmla="*/ 141 h 151"/>
              <a:gd name="T76" fmla="*/ 46 w 151"/>
              <a:gd name="T77" fmla="*/ 145 h 151"/>
              <a:gd name="T78" fmla="*/ 54 w 151"/>
              <a:gd name="T79" fmla="*/ 148 h 151"/>
              <a:gd name="T80" fmla="*/ 63 w 151"/>
              <a:gd name="T81" fmla="*/ 150 h 151"/>
              <a:gd name="T82" fmla="*/ 71 w 151"/>
              <a:gd name="T83" fmla="*/ 151 h 151"/>
              <a:gd name="T84" fmla="*/ 80 w 151"/>
              <a:gd name="T85" fmla="*/ 151 h 151"/>
              <a:gd name="T86" fmla="*/ 88 w 151"/>
              <a:gd name="T87" fmla="*/ 150 h 151"/>
              <a:gd name="T88" fmla="*/ 96 w 151"/>
              <a:gd name="T89" fmla="*/ 148 h 151"/>
              <a:gd name="T90" fmla="*/ 104 w 151"/>
              <a:gd name="T91" fmla="*/ 145 h 151"/>
              <a:gd name="T92" fmla="*/ 112 w 151"/>
              <a:gd name="T93" fmla="*/ 141 h 151"/>
              <a:gd name="T94" fmla="*/ 119 w 151"/>
              <a:gd name="T95" fmla="*/ 137 h 151"/>
              <a:gd name="T96" fmla="*/ 126 w 151"/>
              <a:gd name="T97" fmla="*/ 132 h 151"/>
              <a:gd name="T98" fmla="*/ 132 w 151"/>
              <a:gd name="T99" fmla="*/ 126 h 151"/>
              <a:gd name="T100" fmla="*/ 137 w 151"/>
              <a:gd name="T101" fmla="*/ 119 h 151"/>
              <a:gd name="T102" fmla="*/ 142 w 151"/>
              <a:gd name="T103" fmla="*/ 112 h 151"/>
              <a:gd name="T104" fmla="*/ 145 w 151"/>
              <a:gd name="T105" fmla="*/ 104 h 151"/>
              <a:gd name="T106" fmla="*/ 148 w 151"/>
              <a:gd name="T107" fmla="*/ 96 h 151"/>
              <a:gd name="T108" fmla="*/ 150 w 151"/>
              <a:gd name="T109" fmla="*/ 88 h 151"/>
              <a:gd name="T110" fmla="*/ 151 w 151"/>
              <a:gd name="T111" fmla="*/ 80 h 151"/>
              <a:gd name="T112" fmla="*/ 151 w 151"/>
              <a:gd name="T113" fmla="*/ 75 h 15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51"/>
              <a:gd name="T172" fmla="*/ 0 h 151"/>
              <a:gd name="T173" fmla="*/ 151 w 151"/>
              <a:gd name="T174" fmla="*/ 151 h 15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51" h="151">
                <a:moveTo>
                  <a:pt x="151" y="75"/>
                </a:moveTo>
                <a:lnTo>
                  <a:pt x="151" y="71"/>
                </a:lnTo>
                <a:lnTo>
                  <a:pt x="150" y="67"/>
                </a:lnTo>
                <a:lnTo>
                  <a:pt x="150" y="63"/>
                </a:lnTo>
                <a:lnTo>
                  <a:pt x="149" y="59"/>
                </a:lnTo>
                <a:lnTo>
                  <a:pt x="148" y="54"/>
                </a:lnTo>
                <a:lnTo>
                  <a:pt x="147" y="50"/>
                </a:lnTo>
                <a:lnTo>
                  <a:pt x="145" y="46"/>
                </a:lnTo>
                <a:lnTo>
                  <a:pt x="143" y="43"/>
                </a:lnTo>
                <a:lnTo>
                  <a:pt x="142" y="39"/>
                </a:lnTo>
                <a:lnTo>
                  <a:pt x="139" y="35"/>
                </a:lnTo>
                <a:lnTo>
                  <a:pt x="137" y="32"/>
                </a:lnTo>
                <a:lnTo>
                  <a:pt x="134" y="28"/>
                </a:lnTo>
                <a:lnTo>
                  <a:pt x="132" y="25"/>
                </a:lnTo>
                <a:lnTo>
                  <a:pt x="129" y="22"/>
                </a:lnTo>
                <a:lnTo>
                  <a:pt x="126" y="19"/>
                </a:lnTo>
                <a:lnTo>
                  <a:pt x="122" y="16"/>
                </a:lnTo>
                <a:lnTo>
                  <a:pt x="119" y="14"/>
                </a:lnTo>
                <a:lnTo>
                  <a:pt x="116" y="11"/>
                </a:lnTo>
                <a:lnTo>
                  <a:pt x="112" y="9"/>
                </a:lnTo>
                <a:lnTo>
                  <a:pt x="108" y="7"/>
                </a:lnTo>
                <a:lnTo>
                  <a:pt x="104" y="6"/>
                </a:lnTo>
                <a:lnTo>
                  <a:pt x="100" y="4"/>
                </a:lnTo>
                <a:lnTo>
                  <a:pt x="96" y="3"/>
                </a:lnTo>
                <a:lnTo>
                  <a:pt x="92" y="2"/>
                </a:lnTo>
                <a:lnTo>
                  <a:pt x="88" y="1"/>
                </a:lnTo>
                <a:lnTo>
                  <a:pt x="84" y="0"/>
                </a:lnTo>
                <a:lnTo>
                  <a:pt x="80" y="0"/>
                </a:lnTo>
                <a:lnTo>
                  <a:pt x="75" y="0"/>
                </a:lnTo>
                <a:lnTo>
                  <a:pt x="71" y="0"/>
                </a:lnTo>
                <a:lnTo>
                  <a:pt x="67" y="0"/>
                </a:lnTo>
                <a:lnTo>
                  <a:pt x="63" y="1"/>
                </a:lnTo>
                <a:lnTo>
                  <a:pt x="59" y="2"/>
                </a:lnTo>
                <a:lnTo>
                  <a:pt x="54" y="3"/>
                </a:lnTo>
                <a:lnTo>
                  <a:pt x="50" y="4"/>
                </a:lnTo>
                <a:lnTo>
                  <a:pt x="46" y="6"/>
                </a:lnTo>
                <a:lnTo>
                  <a:pt x="43" y="7"/>
                </a:lnTo>
                <a:lnTo>
                  <a:pt x="39" y="9"/>
                </a:lnTo>
                <a:lnTo>
                  <a:pt x="35" y="11"/>
                </a:lnTo>
                <a:lnTo>
                  <a:pt x="32" y="14"/>
                </a:lnTo>
                <a:lnTo>
                  <a:pt x="28" y="16"/>
                </a:lnTo>
                <a:lnTo>
                  <a:pt x="25" y="19"/>
                </a:lnTo>
                <a:lnTo>
                  <a:pt x="22" y="22"/>
                </a:lnTo>
                <a:lnTo>
                  <a:pt x="19" y="25"/>
                </a:lnTo>
                <a:lnTo>
                  <a:pt x="16" y="28"/>
                </a:lnTo>
                <a:lnTo>
                  <a:pt x="14" y="32"/>
                </a:lnTo>
                <a:lnTo>
                  <a:pt x="11" y="35"/>
                </a:lnTo>
                <a:lnTo>
                  <a:pt x="9" y="39"/>
                </a:lnTo>
                <a:lnTo>
                  <a:pt x="7" y="43"/>
                </a:lnTo>
                <a:lnTo>
                  <a:pt x="6" y="46"/>
                </a:lnTo>
                <a:lnTo>
                  <a:pt x="4" y="50"/>
                </a:lnTo>
                <a:lnTo>
                  <a:pt x="3" y="54"/>
                </a:lnTo>
                <a:lnTo>
                  <a:pt x="2" y="59"/>
                </a:lnTo>
                <a:lnTo>
                  <a:pt x="1" y="63"/>
                </a:lnTo>
                <a:lnTo>
                  <a:pt x="0" y="67"/>
                </a:lnTo>
                <a:lnTo>
                  <a:pt x="0" y="71"/>
                </a:lnTo>
                <a:lnTo>
                  <a:pt x="0" y="75"/>
                </a:lnTo>
                <a:lnTo>
                  <a:pt x="0" y="80"/>
                </a:lnTo>
                <a:lnTo>
                  <a:pt x="0" y="84"/>
                </a:lnTo>
                <a:lnTo>
                  <a:pt x="1" y="88"/>
                </a:lnTo>
                <a:lnTo>
                  <a:pt x="2" y="92"/>
                </a:lnTo>
                <a:lnTo>
                  <a:pt x="3" y="96"/>
                </a:lnTo>
                <a:lnTo>
                  <a:pt x="4" y="100"/>
                </a:lnTo>
                <a:lnTo>
                  <a:pt x="6" y="104"/>
                </a:lnTo>
                <a:lnTo>
                  <a:pt x="7" y="108"/>
                </a:lnTo>
                <a:lnTo>
                  <a:pt x="9" y="112"/>
                </a:lnTo>
                <a:lnTo>
                  <a:pt x="11" y="115"/>
                </a:lnTo>
                <a:lnTo>
                  <a:pt x="14" y="119"/>
                </a:lnTo>
                <a:lnTo>
                  <a:pt x="16" y="122"/>
                </a:lnTo>
                <a:lnTo>
                  <a:pt x="19" y="126"/>
                </a:lnTo>
                <a:lnTo>
                  <a:pt x="22" y="129"/>
                </a:lnTo>
                <a:lnTo>
                  <a:pt x="25" y="132"/>
                </a:lnTo>
                <a:lnTo>
                  <a:pt x="28" y="134"/>
                </a:lnTo>
                <a:lnTo>
                  <a:pt x="32" y="137"/>
                </a:lnTo>
                <a:lnTo>
                  <a:pt x="35" y="139"/>
                </a:lnTo>
                <a:lnTo>
                  <a:pt x="39" y="141"/>
                </a:lnTo>
                <a:lnTo>
                  <a:pt x="43" y="143"/>
                </a:lnTo>
                <a:lnTo>
                  <a:pt x="46" y="145"/>
                </a:lnTo>
                <a:lnTo>
                  <a:pt x="50" y="147"/>
                </a:lnTo>
                <a:lnTo>
                  <a:pt x="54" y="148"/>
                </a:lnTo>
                <a:lnTo>
                  <a:pt x="59" y="149"/>
                </a:lnTo>
                <a:lnTo>
                  <a:pt x="63" y="150"/>
                </a:lnTo>
                <a:lnTo>
                  <a:pt x="67" y="150"/>
                </a:lnTo>
                <a:lnTo>
                  <a:pt x="71" y="151"/>
                </a:lnTo>
                <a:lnTo>
                  <a:pt x="75" y="151"/>
                </a:lnTo>
                <a:lnTo>
                  <a:pt x="80" y="151"/>
                </a:lnTo>
                <a:lnTo>
                  <a:pt x="84" y="150"/>
                </a:lnTo>
                <a:lnTo>
                  <a:pt x="88" y="150"/>
                </a:lnTo>
                <a:lnTo>
                  <a:pt x="92" y="149"/>
                </a:lnTo>
                <a:lnTo>
                  <a:pt x="96" y="148"/>
                </a:lnTo>
                <a:lnTo>
                  <a:pt x="100" y="147"/>
                </a:lnTo>
                <a:lnTo>
                  <a:pt x="104" y="145"/>
                </a:lnTo>
                <a:lnTo>
                  <a:pt x="108" y="143"/>
                </a:lnTo>
                <a:lnTo>
                  <a:pt x="112" y="141"/>
                </a:lnTo>
                <a:lnTo>
                  <a:pt x="116" y="139"/>
                </a:lnTo>
                <a:lnTo>
                  <a:pt x="119" y="137"/>
                </a:lnTo>
                <a:lnTo>
                  <a:pt x="122" y="134"/>
                </a:lnTo>
                <a:lnTo>
                  <a:pt x="126" y="132"/>
                </a:lnTo>
                <a:lnTo>
                  <a:pt x="129" y="129"/>
                </a:lnTo>
                <a:lnTo>
                  <a:pt x="132" y="126"/>
                </a:lnTo>
                <a:lnTo>
                  <a:pt x="134" y="122"/>
                </a:lnTo>
                <a:lnTo>
                  <a:pt x="137" y="119"/>
                </a:lnTo>
                <a:lnTo>
                  <a:pt x="139" y="115"/>
                </a:lnTo>
                <a:lnTo>
                  <a:pt x="142" y="112"/>
                </a:lnTo>
                <a:lnTo>
                  <a:pt x="143" y="108"/>
                </a:lnTo>
                <a:lnTo>
                  <a:pt x="145" y="104"/>
                </a:lnTo>
                <a:lnTo>
                  <a:pt x="147" y="100"/>
                </a:lnTo>
                <a:lnTo>
                  <a:pt x="148" y="96"/>
                </a:lnTo>
                <a:lnTo>
                  <a:pt x="149" y="92"/>
                </a:lnTo>
                <a:lnTo>
                  <a:pt x="150" y="88"/>
                </a:lnTo>
                <a:lnTo>
                  <a:pt x="150" y="84"/>
                </a:lnTo>
                <a:lnTo>
                  <a:pt x="151" y="80"/>
                </a:lnTo>
                <a:lnTo>
                  <a:pt x="151" y="75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172" name="Group 76">
            <a:extLst>
              <a:ext uri="{FF2B5EF4-FFF2-40B4-BE49-F238E27FC236}">
                <a16:creationId xmlns:a16="http://schemas.microsoft.com/office/drawing/2014/main" id="{60341BC3-2420-B193-236D-DB320FAC3CE8}"/>
              </a:ext>
            </a:extLst>
          </xdr:cNvPr>
          <xdr:cNvGrpSpPr>
            <a:grpSpLocks/>
          </xdr:cNvGrpSpPr>
        </xdr:nvGrpSpPr>
        <xdr:grpSpPr bwMode="auto">
          <a:xfrm>
            <a:off x="106" y="616"/>
            <a:ext cx="131" cy="37"/>
            <a:chOff x="106" y="616"/>
            <a:chExt cx="131" cy="37"/>
          </a:xfrm>
        </xdr:grpSpPr>
        <xdr:sp macro="" textlink="">
          <xdr:nvSpPr>
            <xdr:cNvPr id="183" name="Freeform 77">
              <a:extLst>
                <a:ext uri="{FF2B5EF4-FFF2-40B4-BE49-F238E27FC236}">
                  <a16:creationId xmlns:a16="http://schemas.microsoft.com/office/drawing/2014/main" id="{C023435E-5634-AF0E-48FF-3A0E069607F3}"/>
                </a:ext>
              </a:extLst>
            </xdr:cNvPr>
            <xdr:cNvSpPr>
              <a:spLocks/>
            </xdr:cNvSpPr>
          </xdr:nvSpPr>
          <xdr:spPr bwMode="auto">
            <a:xfrm>
              <a:off x="171" y="616"/>
              <a:ext cx="66" cy="37"/>
            </a:xfrm>
            <a:custGeom>
              <a:avLst/>
              <a:gdLst>
                <a:gd name="T0" fmla="*/ 0 w 66"/>
                <a:gd name="T1" fmla="*/ 37 h 37"/>
                <a:gd name="T2" fmla="*/ 66 w 66"/>
                <a:gd name="T3" fmla="*/ 0 h 37"/>
                <a:gd name="T4" fmla="*/ 66 w 66"/>
                <a:gd name="T5" fmla="*/ 0 h 37"/>
                <a:gd name="T6" fmla="*/ 0 60000 65536"/>
                <a:gd name="T7" fmla="*/ 0 60000 65536"/>
                <a:gd name="T8" fmla="*/ 0 60000 65536"/>
                <a:gd name="T9" fmla="*/ 0 w 66"/>
                <a:gd name="T10" fmla="*/ 0 h 37"/>
                <a:gd name="T11" fmla="*/ 66 w 66"/>
                <a:gd name="T12" fmla="*/ 37 h 37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66" h="37">
                  <a:moveTo>
                    <a:pt x="0" y="37"/>
                  </a:moveTo>
                  <a:lnTo>
                    <a:pt x="66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4" name="Freeform 78">
              <a:extLst>
                <a:ext uri="{FF2B5EF4-FFF2-40B4-BE49-F238E27FC236}">
                  <a16:creationId xmlns:a16="http://schemas.microsoft.com/office/drawing/2014/main" id="{A7FDC2AE-DB39-F041-505E-B8AB8D143295}"/>
                </a:ext>
              </a:extLst>
            </xdr:cNvPr>
            <xdr:cNvSpPr>
              <a:spLocks/>
            </xdr:cNvSpPr>
          </xdr:nvSpPr>
          <xdr:spPr bwMode="auto">
            <a:xfrm>
              <a:off x="106" y="616"/>
              <a:ext cx="65" cy="37"/>
            </a:xfrm>
            <a:custGeom>
              <a:avLst/>
              <a:gdLst>
                <a:gd name="T0" fmla="*/ 65 w 65"/>
                <a:gd name="T1" fmla="*/ 37 h 37"/>
                <a:gd name="T2" fmla="*/ 0 w 65"/>
                <a:gd name="T3" fmla="*/ 0 h 37"/>
                <a:gd name="T4" fmla="*/ 0 w 65"/>
                <a:gd name="T5" fmla="*/ 0 h 37"/>
                <a:gd name="T6" fmla="*/ 0 60000 65536"/>
                <a:gd name="T7" fmla="*/ 0 60000 65536"/>
                <a:gd name="T8" fmla="*/ 0 60000 65536"/>
                <a:gd name="T9" fmla="*/ 0 w 65"/>
                <a:gd name="T10" fmla="*/ 0 h 37"/>
                <a:gd name="T11" fmla="*/ 65 w 65"/>
                <a:gd name="T12" fmla="*/ 37 h 37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65" h="37">
                  <a:moveTo>
                    <a:pt x="65" y="37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5" name="Freeform 79">
              <a:extLst>
                <a:ext uri="{FF2B5EF4-FFF2-40B4-BE49-F238E27FC236}">
                  <a16:creationId xmlns:a16="http://schemas.microsoft.com/office/drawing/2014/main" id="{724D3A39-7BDA-1B49-5385-456ADE02234D}"/>
                </a:ext>
              </a:extLst>
            </xdr:cNvPr>
            <xdr:cNvSpPr>
              <a:spLocks/>
            </xdr:cNvSpPr>
          </xdr:nvSpPr>
          <xdr:spPr bwMode="auto">
            <a:xfrm>
              <a:off x="106" y="616"/>
              <a:ext cx="131" cy="1"/>
            </a:xfrm>
            <a:custGeom>
              <a:avLst/>
              <a:gdLst>
                <a:gd name="T0" fmla="*/ 0 w 131"/>
                <a:gd name="T1" fmla="*/ 0 h 1"/>
                <a:gd name="T2" fmla="*/ 131 w 131"/>
                <a:gd name="T3" fmla="*/ 0 h 1"/>
                <a:gd name="T4" fmla="*/ 131 w 131"/>
                <a:gd name="T5" fmla="*/ 0 h 1"/>
                <a:gd name="T6" fmla="*/ 0 60000 65536"/>
                <a:gd name="T7" fmla="*/ 0 60000 65536"/>
                <a:gd name="T8" fmla="*/ 0 60000 65536"/>
                <a:gd name="T9" fmla="*/ 0 w 131"/>
                <a:gd name="T10" fmla="*/ 0 h 1"/>
                <a:gd name="T11" fmla="*/ 131 w 131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31" h="1">
                  <a:moveTo>
                    <a:pt x="0" y="0"/>
                  </a:moveTo>
                  <a:lnTo>
                    <a:pt x="13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6" name="Freeform 80">
              <a:extLst>
                <a:ext uri="{FF2B5EF4-FFF2-40B4-BE49-F238E27FC236}">
                  <a16:creationId xmlns:a16="http://schemas.microsoft.com/office/drawing/2014/main" id="{D59DF632-CBA4-E829-7DF0-054BC3DDB8AD}"/>
                </a:ext>
              </a:extLst>
            </xdr:cNvPr>
            <xdr:cNvSpPr>
              <a:spLocks/>
            </xdr:cNvSpPr>
          </xdr:nvSpPr>
          <xdr:spPr bwMode="auto">
            <a:xfrm>
              <a:off x="180" y="639"/>
              <a:ext cx="6" cy="6"/>
            </a:xfrm>
            <a:custGeom>
              <a:avLst/>
              <a:gdLst>
                <a:gd name="T0" fmla="*/ 2 w 6"/>
                <a:gd name="T1" fmla="*/ 0 h 6"/>
                <a:gd name="T2" fmla="*/ 0 w 6"/>
                <a:gd name="T3" fmla="*/ 2 h 6"/>
                <a:gd name="T4" fmla="*/ 6 w 6"/>
                <a:gd name="T5" fmla="*/ 6 h 6"/>
                <a:gd name="T6" fmla="*/ 2 w 6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2" y="0"/>
                  </a:moveTo>
                  <a:lnTo>
                    <a:pt x="0" y="2"/>
                  </a:lnTo>
                  <a:lnTo>
                    <a:pt x="6" y="6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7" name="Freeform 81">
              <a:extLst>
                <a:ext uri="{FF2B5EF4-FFF2-40B4-BE49-F238E27FC236}">
                  <a16:creationId xmlns:a16="http://schemas.microsoft.com/office/drawing/2014/main" id="{F7EF2D30-F1EA-0F51-956B-B292EE82F152}"/>
                </a:ext>
              </a:extLst>
            </xdr:cNvPr>
            <xdr:cNvSpPr>
              <a:spLocks/>
            </xdr:cNvSpPr>
          </xdr:nvSpPr>
          <xdr:spPr bwMode="auto">
            <a:xfrm>
              <a:off x="180" y="639"/>
              <a:ext cx="6" cy="6"/>
            </a:xfrm>
            <a:custGeom>
              <a:avLst/>
              <a:gdLst>
                <a:gd name="T0" fmla="*/ 2 w 6"/>
                <a:gd name="T1" fmla="*/ 0 h 6"/>
                <a:gd name="T2" fmla="*/ 0 w 6"/>
                <a:gd name="T3" fmla="*/ 2 h 6"/>
                <a:gd name="T4" fmla="*/ 6 w 6"/>
                <a:gd name="T5" fmla="*/ 6 h 6"/>
                <a:gd name="T6" fmla="*/ 2 w 6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2" y="0"/>
                  </a:moveTo>
                  <a:lnTo>
                    <a:pt x="0" y="2"/>
                  </a:lnTo>
                  <a:lnTo>
                    <a:pt x="6" y="6"/>
                  </a:ln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8" name="Freeform 82">
              <a:extLst>
                <a:ext uri="{FF2B5EF4-FFF2-40B4-BE49-F238E27FC236}">
                  <a16:creationId xmlns:a16="http://schemas.microsoft.com/office/drawing/2014/main" id="{C29B8DD8-62C3-F484-28E6-C7A9B42A5D4E}"/>
                </a:ext>
              </a:extLst>
            </xdr:cNvPr>
            <xdr:cNvSpPr>
              <a:spLocks/>
            </xdr:cNvSpPr>
          </xdr:nvSpPr>
          <xdr:spPr bwMode="auto">
            <a:xfrm>
              <a:off x="157" y="639"/>
              <a:ext cx="6" cy="6"/>
            </a:xfrm>
            <a:custGeom>
              <a:avLst/>
              <a:gdLst>
                <a:gd name="T0" fmla="*/ 6 w 6"/>
                <a:gd name="T1" fmla="*/ 2 h 6"/>
                <a:gd name="T2" fmla="*/ 4 w 6"/>
                <a:gd name="T3" fmla="*/ 0 h 6"/>
                <a:gd name="T4" fmla="*/ 0 w 6"/>
                <a:gd name="T5" fmla="*/ 6 h 6"/>
                <a:gd name="T6" fmla="*/ 6 w 6"/>
                <a:gd name="T7" fmla="*/ 2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6" y="2"/>
                  </a:moveTo>
                  <a:lnTo>
                    <a:pt x="4" y="0"/>
                  </a:lnTo>
                  <a:lnTo>
                    <a:pt x="0" y="6"/>
                  </a:lnTo>
                  <a:lnTo>
                    <a:pt x="6" y="2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9" name="Freeform 83">
              <a:extLst>
                <a:ext uri="{FF2B5EF4-FFF2-40B4-BE49-F238E27FC236}">
                  <a16:creationId xmlns:a16="http://schemas.microsoft.com/office/drawing/2014/main" id="{6027A753-B61D-FDBD-A336-00DA008F51FC}"/>
                </a:ext>
              </a:extLst>
            </xdr:cNvPr>
            <xdr:cNvSpPr>
              <a:spLocks/>
            </xdr:cNvSpPr>
          </xdr:nvSpPr>
          <xdr:spPr bwMode="auto">
            <a:xfrm>
              <a:off x="157" y="639"/>
              <a:ext cx="6" cy="6"/>
            </a:xfrm>
            <a:custGeom>
              <a:avLst/>
              <a:gdLst>
                <a:gd name="T0" fmla="*/ 6 w 6"/>
                <a:gd name="T1" fmla="*/ 2 h 6"/>
                <a:gd name="T2" fmla="*/ 4 w 6"/>
                <a:gd name="T3" fmla="*/ 0 h 6"/>
                <a:gd name="T4" fmla="*/ 0 w 6"/>
                <a:gd name="T5" fmla="*/ 6 h 6"/>
                <a:gd name="T6" fmla="*/ 6 w 6"/>
                <a:gd name="T7" fmla="*/ 2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6" y="2"/>
                  </a:moveTo>
                  <a:lnTo>
                    <a:pt x="4" y="0"/>
                  </a:lnTo>
                  <a:lnTo>
                    <a:pt x="0" y="6"/>
                  </a:lnTo>
                  <a:lnTo>
                    <a:pt x="6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90" name="Rectangle 84">
              <a:extLst>
                <a:ext uri="{FF2B5EF4-FFF2-40B4-BE49-F238E27FC236}">
                  <a16:creationId xmlns:a16="http://schemas.microsoft.com/office/drawing/2014/main" id="{96D6D835-A470-253D-6AC4-C71E29EA6AF9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6" y="619"/>
              <a:ext cx="24" cy="1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ko-KR" sz="900" b="0" i="0" strike="noStrike">
                  <a:solidFill>
                    <a:srgbClr val="000000"/>
                  </a:solidFill>
                  <a:latin typeface="굴림"/>
                  <a:ea typeface="굴림"/>
                </a:rPr>
                <a:t>120 °</a:t>
              </a:r>
            </a:p>
          </xdr:txBody>
        </xdr:sp>
        <xdr:sp macro="" textlink="">
          <xdr:nvSpPr>
            <xdr:cNvPr id="191" name="Freeform 85">
              <a:extLst>
                <a:ext uri="{FF2B5EF4-FFF2-40B4-BE49-F238E27FC236}">
                  <a16:creationId xmlns:a16="http://schemas.microsoft.com/office/drawing/2014/main" id="{D78C7D9D-0A7E-0F31-7579-2C58BA27B6AA}"/>
                </a:ext>
              </a:extLst>
            </xdr:cNvPr>
            <xdr:cNvSpPr>
              <a:spLocks/>
            </xdr:cNvSpPr>
          </xdr:nvSpPr>
          <xdr:spPr bwMode="auto">
            <a:xfrm>
              <a:off x="157" y="637"/>
              <a:ext cx="29" cy="8"/>
            </a:xfrm>
            <a:custGeom>
              <a:avLst/>
              <a:gdLst>
                <a:gd name="T0" fmla="*/ 29 w 29"/>
                <a:gd name="T1" fmla="*/ 8 h 8"/>
                <a:gd name="T2" fmla="*/ 28 w 29"/>
                <a:gd name="T3" fmla="*/ 6 h 8"/>
                <a:gd name="T4" fmla="*/ 26 w 29"/>
                <a:gd name="T5" fmla="*/ 5 h 8"/>
                <a:gd name="T6" fmla="*/ 25 w 29"/>
                <a:gd name="T7" fmla="*/ 3 h 8"/>
                <a:gd name="T8" fmla="*/ 23 w 29"/>
                <a:gd name="T9" fmla="*/ 2 h 8"/>
                <a:gd name="T10" fmla="*/ 21 w 29"/>
                <a:gd name="T11" fmla="*/ 1 h 8"/>
                <a:gd name="T12" fmla="*/ 19 w 29"/>
                <a:gd name="T13" fmla="*/ 1 h 8"/>
                <a:gd name="T14" fmla="*/ 17 w 29"/>
                <a:gd name="T15" fmla="*/ 0 h 8"/>
                <a:gd name="T16" fmla="*/ 15 w 29"/>
                <a:gd name="T17" fmla="*/ 0 h 8"/>
                <a:gd name="T18" fmla="*/ 13 w 29"/>
                <a:gd name="T19" fmla="*/ 0 h 8"/>
                <a:gd name="T20" fmla="*/ 11 w 29"/>
                <a:gd name="T21" fmla="*/ 0 h 8"/>
                <a:gd name="T22" fmla="*/ 9 w 29"/>
                <a:gd name="T23" fmla="*/ 1 h 8"/>
                <a:gd name="T24" fmla="*/ 8 w 29"/>
                <a:gd name="T25" fmla="*/ 1 h 8"/>
                <a:gd name="T26" fmla="*/ 6 w 29"/>
                <a:gd name="T27" fmla="*/ 2 h 8"/>
                <a:gd name="T28" fmla="*/ 4 w 29"/>
                <a:gd name="T29" fmla="*/ 3 h 8"/>
                <a:gd name="T30" fmla="*/ 3 w 29"/>
                <a:gd name="T31" fmla="*/ 5 h 8"/>
                <a:gd name="T32" fmla="*/ 1 w 29"/>
                <a:gd name="T33" fmla="*/ 6 h 8"/>
                <a:gd name="T34" fmla="*/ 0 w 29"/>
                <a:gd name="T35" fmla="*/ 8 h 8"/>
                <a:gd name="T36" fmla="*/ 0 w 29"/>
                <a:gd name="T37" fmla="*/ 8 h 8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29"/>
                <a:gd name="T58" fmla="*/ 0 h 8"/>
                <a:gd name="T59" fmla="*/ 29 w 29"/>
                <a:gd name="T60" fmla="*/ 8 h 8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29" h="8">
                  <a:moveTo>
                    <a:pt x="29" y="8"/>
                  </a:moveTo>
                  <a:lnTo>
                    <a:pt x="28" y="6"/>
                  </a:lnTo>
                  <a:lnTo>
                    <a:pt x="26" y="5"/>
                  </a:lnTo>
                  <a:lnTo>
                    <a:pt x="25" y="3"/>
                  </a:lnTo>
                  <a:lnTo>
                    <a:pt x="23" y="2"/>
                  </a:lnTo>
                  <a:lnTo>
                    <a:pt x="21" y="1"/>
                  </a:lnTo>
                  <a:lnTo>
                    <a:pt x="19" y="1"/>
                  </a:lnTo>
                  <a:lnTo>
                    <a:pt x="17" y="0"/>
                  </a:lnTo>
                  <a:lnTo>
                    <a:pt x="15" y="0"/>
                  </a:lnTo>
                  <a:lnTo>
                    <a:pt x="13" y="0"/>
                  </a:lnTo>
                  <a:lnTo>
                    <a:pt x="11" y="0"/>
                  </a:lnTo>
                  <a:lnTo>
                    <a:pt x="9" y="1"/>
                  </a:lnTo>
                  <a:lnTo>
                    <a:pt x="8" y="1"/>
                  </a:lnTo>
                  <a:lnTo>
                    <a:pt x="6" y="2"/>
                  </a:lnTo>
                  <a:lnTo>
                    <a:pt x="4" y="3"/>
                  </a:lnTo>
                  <a:lnTo>
                    <a:pt x="3" y="5"/>
                  </a:lnTo>
                  <a:lnTo>
                    <a:pt x="1" y="6"/>
                  </a:lnTo>
                  <a:lnTo>
                    <a:pt x="0" y="8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73" name="Freeform 86">
            <a:extLst>
              <a:ext uri="{FF2B5EF4-FFF2-40B4-BE49-F238E27FC236}">
                <a16:creationId xmlns:a16="http://schemas.microsoft.com/office/drawing/2014/main" id="{077EFEF9-5F4D-1AAA-0DD9-CC7C6DA0CDB2}"/>
              </a:ext>
            </a:extLst>
          </xdr:cNvPr>
          <xdr:cNvSpPr>
            <a:spLocks/>
          </xdr:cNvSpPr>
        </xdr:nvSpPr>
        <xdr:spPr bwMode="auto">
          <a:xfrm>
            <a:off x="89" y="571"/>
            <a:ext cx="165" cy="164"/>
          </a:xfrm>
          <a:custGeom>
            <a:avLst/>
            <a:gdLst>
              <a:gd name="T0" fmla="*/ 165 w 165"/>
              <a:gd name="T1" fmla="*/ 82 h 164"/>
              <a:gd name="T2" fmla="*/ 164 w 165"/>
              <a:gd name="T3" fmla="*/ 73 h 164"/>
              <a:gd name="T4" fmla="*/ 163 w 165"/>
              <a:gd name="T5" fmla="*/ 64 h 164"/>
              <a:gd name="T6" fmla="*/ 160 w 165"/>
              <a:gd name="T7" fmla="*/ 55 h 164"/>
              <a:gd name="T8" fmla="*/ 156 w 165"/>
              <a:gd name="T9" fmla="*/ 47 h 164"/>
              <a:gd name="T10" fmla="*/ 152 w 165"/>
              <a:gd name="T11" fmla="*/ 39 h 164"/>
              <a:gd name="T12" fmla="*/ 147 w 165"/>
              <a:gd name="T13" fmla="*/ 31 h 164"/>
              <a:gd name="T14" fmla="*/ 141 w 165"/>
              <a:gd name="T15" fmla="*/ 24 h 164"/>
              <a:gd name="T16" fmla="*/ 134 w 165"/>
              <a:gd name="T17" fmla="*/ 18 h 164"/>
              <a:gd name="T18" fmla="*/ 126 w 165"/>
              <a:gd name="T19" fmla="*/ 13 h 164"/>
              <a:gd name="T20" fmla="*/ 118 w 165"/>
              <a:gd name="T21" fmla="*/ 8 h 164"/>
              <a:gd name="T22" fmla="*/ 110 w 165"/>
              <a:gd name="T23" fmla="*/ 5 h 164"/>
              <a:gd name="T24" fmla="*/ 101 w 165"/>
              <a:gd name="T25" fmla="*/ 2 h 164"/>
              <a:gd name="T26" fmla="*/ 92 w 165"/>
              <a:gd name="T27" fmla="*/ 1 h 164"/>
              <a:gd name="T28" fmla="*/ 82 w 165"/>
              <a:gd name="T29" fmla="*/ 0 h 164"/>
              <a:gd name="T30" fmla="*/ 73 w 165"/>
              <a:gd name="T31" fmla="*/ 1 h 164"/>
              <a:gd name="T32" fmla="*/ 64 w 165"/>
              <a:gd name="T33" fmla="*/ 2 h 164"/>
              <a:gd name="T34" fmla="*/ 55 w 165"/>
              <a:gd name="T35" fmla="*/ 5 h 164"/>
              <a:gd name="T36" fmla="*/ 47 w 165"/>
              <a:gd name="T37" fmla="*/ 8 h 164"/>
              <a:gd name="T38" fmla="*/ 39 w 165"/>
              <a:gd name="T39" fmla="*/ 13 h 164"/>
              <a:gd name="T40" fmla="*/ 31 w 165"/>
              <a:gd name="T41" fmla="*/ 18 h 164"/>
              <a:gd name="T42" fmla="*/ 24 w 165"/>
              <a:gd name="T43" fmla="*/ 24 h 164"/>
              <a:gd name="T44" fmla="*/ 18 w 165"/>
              <a:gd name="T45" fmla="*/ 31 h 164"/>
              <a:gd name="T46" fmla="*/ 13 w 165"/>
              <a:gd name="T47" fmla="*/ 39 h 164"/>
              <a:gd name="T48" fmla="*/ 8 w 165"/>
              <a:gd name="T49" fmla="*/ 47 h 164"/>
              <a:gd name="T50" fmla="*/ 5 w 165"/>
              <a:gd name="T51" fmla="*/ 55 h 164"/>
              <a:gd name="T52" fmla="*/ 2 w 165"/>
              <a:gd name="T53" fmla="*/ 64 h 164"/>
              <a:gd name="T54" fmla="*/ 1 w 165"/>
              <a:gd name="T55" fmla="*/ 73 h 164"/>
              <a:gd name="T56" fmla="*/ 0 w 165"/>
              <a:gd name="T57" fmla="*/ 82 h 164"/>
              <a:gd name="T58" fmla="*/ 1 w 165"/>
              <a:gd name="T59" fmla="*/ 91 h 164"/>
              <a:gd name="T60" fmla="*/ 2 w 165"/>
              <a:gd name="T61" fmla="*/ 101 h 164"/>
              <a:gd name="T62" fmla="*/ 5 w 165"/>
              <a:gd name="T63" fmla="*/ 109 h 164"/>
              <a:gd name="T64" fmla="*/ 8 w 165"/>
              <a:gd name="T65" fmla="*/ 118 h 164"/>
              <a:gd name="T66" fmla="*/ 13 w 165"/>
              <a:gd name="T67" fmla="*/ 126 h 164"/>
              <a:gd name="T68" fmla="*/ 18 w 165"/>
              <a:gd name="T69" fmla="*/ 133 h 164"/>
              <a:gd name="T70" fmla="*/ 24 w 165"/>
              <a:gd name="T71" fmla="*/ 140 h 164"/>
              <a:gd name="T72" fmla="*/ 31 w 165"/>
              <a:gd name="T73" fmla="*/ 146 h 164"/>
              <a:gd name="T74" fmla="*/ 39 w 165"/>
              <a:gd name="T75" fmla="*/ 152 h 164"/>
              <a:gd name="T76" fmla="*/ 47 w 165"/>
              <a:gd name="T77" fmla="*/ 156 h 164"/>
              <a:gd name="T78" fmla="*/ 55 w 165"/>
              <a:gd name="T79" fmla="*/ 160 h 164"/>
              <a:gd name="T80" fmla="*/ 64 w 165"/>
              <a:gd name="T81" fmla="*/ 162 h 164"/>
              <a:gd name="T82" fmla="*/ 73 w 165"/>
              <a:gd name="T83" fmla="*/ 164 h 164"/>
              <a:gd name="T84" fmla="*/ 82 w 165"/>
              <a:gd name="T85" fmla="*/ 164 h 164"/>
              <a:gd name="T86" fmla="*/ 92 w 165"/>
              <a:gd name="T87" fmla="*/ 164 h 164"/>
              <a:gd name="T88" fmla="*/ 101 w 165"/>
              <a:gd name="T89" fmla="*/ 162 h 164"/>
              <a:gd name="T90" fmla="*/ 110 w 165"/>
              <a:gd name="T91" fmla="*/ 160 h 164"/>
              <a:gd name="T92" fmla="*/ 118 w 165"/>
              <a:gd name="T93" fmla="*/ 156 h 164"/>
              <a:gd name="T94" fmla="*/ 126 w 165"/>
              <a:gd name="T95" fmla="*/ 152 h 164"/>
              <a:gd name="T96" fmla="*/ 134 w 165"/>
              <a:gd name="T97" fmla="*/ 146 h 164"/>
              <a:gd name="T98" fmla="*/ 141 w 165"/>
              <a:gd name="T99" fmla="*/ 140 h 164"/>
              <a:gd name="T100" fmla="*/ 147 w 165"/>
              <a:gd name="T101" fmla="*/ 133 h 164"/>
              <a:gd name="T102" fmla="*/ 152 w 165"/>
              <a:gd name="T103" fmla="*/ 126 h 164"/>
              <a:gd name="T104" fmla="*/ 156 w 165"/>
              <a:gd name="T105" fmla="*/ 118 h 164"/>
              <a:gd name="T106" fmla="*/ 160 w 165"/>
              <a:gd name="T107" fmla="*/ 109 h 164"/>
              <a:gd name="T108" fmla="*/ 163 w 165"/>
              <a:gd name="T109" fmla="*/ 101 h 164"/>
              <a:gd name="T110" fmla="*/ 164 w 165"/>
              <a:gd name="T111" fmla="*/ 91 h 164"/>
              <a:gd name="T112" fmla="*/ 165 w 165"/>
              <a:gd name="T113" fmla="*/ 82 h 164"/>
              <a:gd name="T114" fmla="*/ 165 w 165"/>
              <a:gd name="T115" fmla="*/ 82 h 164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w 165"/>
              <a:gd name="T175" fmla="*/ 0 h 164"/>
              <a:gd name="T176" fmla="*/ 165 w 165"/>
              <a:gd name="T177" fmla="*/ 164 h 164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T174" t="T175" r="T176" b="T177"/>
            <a:pathLst>
              <a:path w="165" h="164">
                <a:moveTo>
                  <a:pt x="165" y="82"/>
                </a:moveTo>
                <a:lnTo>
                  <a:pt x="164" y="73"/>
                </a:lnTo>
                <a:lnTo>
                  <a:pt x="163" y="64"/>
                </a:lnTo>
                <a:lnTo>
                  <a:pt x="160" y="55"/>
                </a:lnTo>
                <a:lnTo>
                  <a:pt x="156" y="47"/>
                </a:lnTo>
                <a:lnTo>
                  <a:pt x="152" y="39"/>
                </a:lnTo>
                <a:lnTo>
                  <a:pt x="147" y="31"/>
                </a:lnTo>
                <a:lnTo>
                  <a:pt x="141" y="24"/>
                </a:lnTo>
                <a:lnTo>
                  <a:pt x="134" y="18"/>
                </a:lnTo>
                <a:lnTo>
                  <a:pt x="126" y="13"/>
                </a:lnTo>
                <a:lnTo>
                  <a:pt x="118" y="8"/>
                </a:lnTo>
                <a:lnTo>
                  <a:pt x="110" y="5"/>
                </a:lnTo>
                <a:lnTo>
                  <a:pt x="101" y="2"/>
                </a:lnTo>
                <a:lnTo>
                  <a:pt x="92" y="1"/>
                </a:lnTo>
                <a:lnTo>
                  <a:pt x="82" y="0"/>
                </a:lnTo>
                <a:lnTo>
                  <a:pt x="73" y="1"/>
                </a:lnTo>
                <a:lnTo>
                  <a:pt x="64" y="2"/>
                </a:lnTo>
                <a:lnTo>
                  <a:pt x="55" y="5"/>
                </a:lnTo>
                <a:lnTo>
                  <a:pt x="47" y="8"/>
                </a:lnTo>
                <a:lnTo>
                  <a:pt x="39" y="13"/>
                </a:lnTo>
                <a:lnTo>
                  <a:pt x="31" y="18"/>
                </a:lnTo>
                <a:lnTo>
                  <a:pt x="24" y="24"/>
                </a:lnTo>
                <a:lnTo>
                  <a:pt x="18" y="31"/>
                </a:lnTo>
                <a:lnTo>
                  <a:pt x="13" y="39"/>
                </a:lnTo>
                <a:lnTo>
                  <a:pt x="8" y="47"/>
                </a:lnTo>
                <a:lnTo>
                  <a:pt x="5" y="55"/>
                </a:lnTo>
                <a:lnTo>
                  <a:pt x="2" y="64"/>
                </a:lnTo>
                <a:lnTo>
                  <a:pt x="1" y="73"/>
                </a:lnTo>
                <a:lnTo>
                  <a:pt x="0" y="82"/>
                </a:lnTo>
                <a:lnTo>
                  <a:pt x="1" y="91"/>
                </a:lnTo>
                <a:lnTo>
                  <a:pt x="2" y="101"/>
                </a:lnTo>
                <a:lnTo>
                  <a:pt x="5" y="109"/>
                </a:lnTo>
                <a:lnTo>
                  <a:pt x="8" y="118"/>
                </a:lnTo>
                <a:lnTo>
                  <a:pt x="13" y="126"/>
                </a:lnTo>
                <a:lnTo>
                  <a:pt x="18" y="133"/>
                </a:lnTo>
                <a:lnTo>
                  <a:pt x="24" y="140"/>
                </a:lnTo>
                <a:lnTo>
                  <a:pt x="31" y="146"/>
                </a:lnTo>
                <a:lnTo>
                  <a:pt x="39" y="152"/>
                </a:lnTo>
                <a:lnTo>
                  <a:pt x="47" y="156"/>
                </a:lnTo>
                <a:lnTo>
                  <a:pt x="55" y="160"/>
                </a:lnTo>
                <a:lnTo>
                  <a:pt x="64" y="162"/>
                </a:lnTo>
                <a:lnTo>
                  <a:pt x="73" y="164"/>
                </a:lnTo>
                <a:lnTo>
                  <a:pt x="82" y="164"/>
                </a:lnTo>
                <a:lnTo>
                  <a:pt x="92" y="164"/>
                </a:lnTo>
                <a:lnTo>
                  <a:pt x="101" y="162"/>
                </a:lnTo>
                <a:lnTo>
                  <a:pt x="110" y="160"/>
                </a:lnTo>
                <a:lnTo>
                  <a:pt x="118" y="156"/>
                </a:lnTo>
                <a:lnTo>
                  <a:pt x="126" y="152"/>
                </a:lnTo>
                <a:lnTo>
                  <a:pt x="134" y="146"/>
                </a:lnTo>
                <a:lnTo>
                  <a:pt x="141" y="140"/>
                </a:lnTo>
                <a:lnTo>
                  <a:pt x="147" y="133"/>
                </a:lnTo>
                <a:lnTo>
                  <a:pt x="152" y="126"/>
                </a:lnTo>
                <a:lnTo>
                  <a:pt x="156" y="118"/>
                </a:lnTo>
                <a:lnTo>
                  <a:pt x="160" y="109"/>
                </a:lnTo>
                <a:lnTo>
                  <a:pt x="163" y="101"/>
                </a:lnTo>
                <a:lnTo>
                  <a:pt x="164" y="91"/>
                </a:lnTo>
                <a:lnTo>
                  <a:pt x="165" y="82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174" name="Group 87">
            <a:extLst>
              <a:ext uri="{FF2B5EF4-FFF2-40B4-BE49-F238E27FC236}">
                <a16:creationId xmlns:a16="http://schemas.microsoft.com/office/drawing/2014/main" id="{46B55585-13EC-7649-10A0-80FAA7CA2672}"/>
              </a:ext>
            </a:extLst>
          </xdr:cNvPr>
          <xdr:cNvGrpSpPr>
            <a:grpSpLocks/>
          </xdr:cNvGrpSpPr>
        </xdr:nvGrpSpPr>
        <xdr:grpSpPr bwMode="auto">
          <a:xfrm>
            <a:off x="252" y="616"/>
            <a:ext cx="43" cy="114"/>
            <a:chOff x="252" y="616"/>
            <a:chExt cx="43" cy="114"/>
          </a:xfrm>
        </xdr:grpSpPr>
        <xdr:sp macro="" textlink="">
          <xdr:nvSpPr>
            <xdr:cNvPr id="175" name="Freeform 88">
              <a:extLst>
                <a:ext uri="{FF2B5EF4-FFF2-40B4-BE49-F238E27FC236}">
                  <a16:creationId xmlns:a16="http://schemas.microsoft.com/office/drawing/2014/main" id="{FBB10D32-248C-F6F7-B44C-D603CDE66F0F}"/>
                </a:ext>
              </a:extLst>
            </xdr:cNvPr>
            <xdr:cNvSpPr>
              <a:spLocks/>
            </xdr:cNvSpPr>
          </xdr:nvSpPr>
          <xdr:spPr bwMode="auto">
            <a:xfrm>
              <a:off x="252" y="729"/>
              <a:ext cx="43" cy="1"/>
            </a:xfrm>
            <a:custGeom>
              <a:avLst/>
              <a:gdLst>
                <a:gd name="T0" fmla="*/ 0 w 43"/>
                <a:gd name="T1" fmla="*/ 0 h 1"/>
                <a:gd name="T2" fmla="*/ 43 w 43"/>
                <a:gd name="T3" fmla="*/ 0 h 1"/>
                <a:gd name="T4" fmla="*/ 43 w 43"/>
                <a:gd name="T5" fmla="*/ 0 h 1"/>
                <a:gd name="T6" fmla="*/ 0 60000 65536"/>
                <a:gd name="T7" fmla="*/ 0 60000 65536"/>
                <a:gd name="T8" fmla="*/ 0 60000 65536"/>
                <a:gd name="T9" fmla="*/ 0 w 43"/>
                <a:gd name="T10" fmla="*/ 0 h 1"/>
                <a:gd name="T11" fmla="*/ 43 w 43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" h="1">
                  <a:moveTo>
                    <a:pt x="0" y="0"/>
                  </a:moveTo>
                  <a:lnTo>
                    <a:pt x="43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6" name="Freeform 89">
              <a:extLst>
                <a:ext uri="{FF2B5EF4-FFF2-40B4-BE49-F238E27FC236}">
                  <a16:creationId xmlns:a16="http://schemas.microsoft.com/office/drawing/2014/main" id="{CC235095-ACEE-36B9-5408-CDD3A669AD04}"/>
                </a:ext>
              </a:extLst>
            </xdr:cNvPr>
            <xdr:cNvSpPr>
              <a:spLocks/>
            </xdr:cNvSpPr>
          </xdr:nvSpPr>
          <xdr:spPr bwMode="auto">
            <a:xfrm>
              <a:off x="252" y="616"/>
              <a:ext cx="43" cy="1"/>
            </a:xfrm>
            <a:custGeom>
              <a:avLst/>
              <a:gdLst>
                <a:gd name="T0" fmla="*/ 0 w 43"/>
                <a:gd name="T1" fmla="*/ 0 h 1"/>
                <a:gd name="T2" fmla="*/ 43 w 43"/>
                <a:gd name="T3" fmla="*/ 0 h 1"/>
                <a:gd name="T4" fmla="*/ 43 w 43"/>
                <a:gd name="T5" fmla="*/ 0 h 1"/>
                <a:gd name="T6" fmla="*/ 0 60000 65536"/>
                <a:gd name="T7" fmla="*/ 0 60000 65536"/>
                <a:gd name="T8" fmla="*/ 0 60000 65536"/>
                <a:gd name="T9" fmla="*/ 0 w 43"/>
                <a:gd name="T10" fmla="*/ 0 h 1"/>
                <a:gd name="T11" fmla="*/ 43 w 43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" h="1">
                  <a:moveTo>
                    <a:pt x="0" y="0"/>
                  </a:moveTo>
                  <a:lnTo>
                    <a:pt x="43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7" name="Freeform 90">
              <a:extLst>
                <a:ext uri="{FF2B5EF4-FFF2-40B4-BE49-F238E27FC236}">
                  <a16:creationId xmlns:a16="http://schemas.microsoft.com/office/drawing/2014/main" id="{B432902A-F538-7B42-22C5-2D955E6AF727}"/>
                </a:ext>
              </a:extLst>
            </xdr:cNvPr>
            <xdr:cNvSpPr>
              <a:spLocks/>
            </xdr:cNvSpPr>
          </xdr:nvSpPr>
          <xdr:spPr bwMode="auto">
            <a:xfrm>
              <a:off x="289" y="616"/>
              <a:ext cx="1" cy="113"/>
            </a:xfrm>
            <a:custGeom>
              <a:avLst/>
              <a:gdLst>
                <a:gd name="T0" fmla="*/ 0 w 1"/>
                <a:gd name="T1" fmla="*/ 113 h 113"/>
                <a:gd name="T2" fmla="*/ 0 w 1"/>
                <a:gd name="T3" fmla="*/ 0 h 113"/>
                <a:gd name="T4" fmla="*/ 0 w 1"/>
                <a:gd name="T5" fmla="*/ 0 h 113"/>
                <a:gd name="T6" fmla="*/ 0 60000 65536"/>
                <a:gd name="T7" fmla="*/ 0 60000 65536"/>
                <a:gd name="T8" fmla="*/ 0 60000 65536"/>
                <a:gd name="T9" fmla="*/ 0 w 1"/>
                <a:gd name="T10" fmla="*/ 0 h 113"/>
                <a:gd name="T11" fmla="*/ 1 w 1"/>
                <a:gd name="T12" fmla="*/ 113 h 1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113">
                  <a:moveTo>
                    <a:pt x="0" y="11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8" name="Freeform 91">
              <a:extLst>
                <a:ext uri="{FF2B5EF4-FFF2-40B4-BE49-F238E27FC236}">
                  <a16:creationId xmlns:a16="http://schemas.microsoft.com/office/drawing/2014/main" id="{421471A8-135E-6EF8-088F-854A6D1DA4E3}"/>
                </a:ext>
              </a:extLst>
            </xdr:cNvPr>
            <xdr:cNvSpPr>
              <a:spLocks/>
            </xdr:cNvSpPr>
          </xdr:nvSpPr>
          <xdr:spPr bwMode="auto">
            <a:xfrm>
              <a:off x="288" y="722"/>
              <a:ext cx="2" cy="7"/>
            </a:xfrm>
            <a:custGeom>
              <a:avLst/>
              <a:gdLst>
                <a:gd name="T0" fmla="*/ 0 w 2"/>
                <a:gd name="T1" fmla="*/ 0 h 7"/>
                <a:gd name="T2" fmla="*/ 2 w 2"/>
                <a:gd name="T3" fmla="*/ 0 h 7"/>
                <a:gd name="T4" fmla="*/ 1 w 2"/>
                <a:gd name="T5" fmla="*/ 7 h 7"/>
                <a:gd name="T6" fmla="*/ 0 w 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7"/>
                <a:gd name="T14" fmla="*/ 2 w 2"/>
                <a:gd name="T15" fmla="*/ 7 h 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7">
                  <a:moveTo>
                    <a:pt x="0" y="0"/>
                  </a:moveTo>
                  <a:lnTo>
                    <a:pt x="2" y="0"/>
                  </a:lnTo>
                  <a:lnTo>
                    <a:pt x="1" y="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9" name="Freeform 92">
              <a:extLst>
                <a:ext uri="{FF2B5EF4-FFF2-40B4-BE49-F238E27FC236}">
                  <a16:creationId xmlns:a16="http://schemas.microsoft.com/office/drawing/2014/main" id="{975F6F96-0A1A-2042-D038-72B2EA036AEE}"/>
                </a:ext>
              </a:extLst>
            </xdr:cNvPr>
            <xdr:cNvSpPr>
              <a:spLocks/>
            </xdr:cNvSpPr>
          </xdr:nvSpPr>
          <xdr:spPr bwMode="auto">
            <a:xfrm>
              <a:off x="288" y="722"/>
              <a:ext cx="2" cy="7"/>
            </a:xfrm>
            <a:custGeom>
              <a:avLst/>
              <a:gdLst>
                <a:gd name="T0" fmla="*/ 0 w 2"/>
                <a:gd name="T1" fmla="*/ 0 h 7"/>
                <a:gd name="T2" fmla="*/ 2 w 2"/>
                <a:gd name="T3" fmla="*/ 0 h 7"/>
                <a:gd name="T4" fmla="*/ 1 w 2"/>
                <a:gd name="T5" fmla="*/ 7 h 7"/>
                <a:gd name="T6" fmla="*/ 0 w 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7"/>
                <a:gd name="T14" fmla="*/ 2 w 2"/>
                <a:gd name="T15" fmla="*/ 7 h 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7">
                  <a:moveTo>
                    <a:pt x="0" y="0"/>
                  </a:moveTo>
                  <a:lnTo>
                    <a:pt x="2" y="0"/>
                  </a:lnTo>
                  <a:lnTo>
                    <a:pt x="1" y="7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0" name="Freeform 93">
              <a:extLst>
                <a:ext uri="{FF2B5EF4-FFF2-40B4-BE49-F238E27FC236}">
                  <a16:creationId xmlns:a16="http://schemas.microsoft.com/office/drawing/2014/main" id="{77ED5612-39BD-AF58-AD5D-45AA901FBD2F}"/>
                </a:ext>
              </a:extLst>
            </xdr:cNvPr>
            <xdr:cNvSpPr>
              <a:spLocks/>
            </xdr:cNvSpPr>
          </xdr:nvSpPr>
          <xdr:spPr bwMode="auto">
            <a:xfrm>
              <a:off x="288" y="616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1" name="Freeform 94">
              <a:extLst>
                <a:ext uri="{FF2B5EF4-FFF2-40B4-BE49-F238E27FC236}">
                  <a16:creationId xmlns:a16="http://schemas.microsoft.com/office/drawing/2014/main" id="{26DB43BD-41D6-9640-0451-C6AEF1B58065}"/>
                </a:ext>
              </a:extLst>
            </xdr:cNvPr>
            <xdr:cNvSpPr>
              <a:spLocks/>
            </xdr:cNvSpPr>
          </xdr:nvSpPr>
          <xdr:spPr bwMode="auto">
            <a:xfrm>
              <a:off x="288" y="616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2" name="Rectangle 95">
              <a:extLst>
                <a:ext uri="{FF2B5EF4-FFF2-40B4-BE49-F238E27FC236}">
                  <a16:creationId xmlns:a16="http://schemas.microsoft.com/office/drawing/2014/main" id="{F4D1D278-796E-B2A0-DF6E-570B88F64FFF}"/>
                </a:ext>
              </a:extLst>
            </xdr:cNvPr>
            <xdr:cNvSpPr>
              <a:spLocks noChangeArrowheads="1"/>
            </xdr:cNvSpPr>
          </xdr:nvSpPr>
          <xdr:spPr bwMode="auto">
            <a:xfrm rot="10800000">
              <a:off x="258" y="668"/>
              <a:ext cx="35" cy="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en-US" altLang="ko-KR" sz="900" b="0" i="0" strike="noStrike">
                  <a:solidFill>
                    <a:srgbClr val="000000"/>
                  </a:solidFill>
                  <a:latin typeface="굴림"/>
                  <a:ea typeface="굴림"/>
                </a:rPr>
                <a:t>0.75D</a:t>
              </a:r>
            </a:p>
          </xdr:txBody>
        </xdr:sp>
      </xdr:grp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219075</xdr:colOff>
      <xdr:row>4</xdr:row>
      <xdr:rowOff>209550</xdr:rowOff>
    </xdr:from>
    <xdr:to>
      <xdr:col>22</xdr:col>
      <xdr:colOff>723900</xdr:colOff>
      <xdr:row>6</xdr:row>
      <xdr:rowOff>219075</xdr:rowOff>
    </xdr:to>
    <xdr:sp macro="" textlink="">
      <xdr:nvSpPr>
        <xdr:cNvPr id="2" name="Freeform 1">
          <a:extLst>
            <a:ext uri="{FF2B5EF4-FFF2-40B4-BE49-F238E27FC236}">
              <a16:creationId xmlns:a16="http://schemas.microsoft.com/office/drawing/2014/main" id="{7E903755-1C3B-402D-A06A-D29F518E790A}"/>
            </a:ext>
          </a:extLst>
        </xdr:cNvPr>
        <xdr:cNvSpPr>
          <a:spLocks/>
        </xdr:cNvSpPr>
      </xdr:nvSpPr>
      <xdr:spPr bwMode="auto">
        <a:xfrm>
          <a:off x="5000625" y="1162050"/>
          <a:ext cx="0" cy="485775"/>
        </a:xfrm>
        <a:custGeom>
          <a:avLst/>
          <a:gdLst>
            <a:gd name="T0" fmla="*/ 0 w 599"/>
            <a:gd name="T1" fmla="*/ 0 h 49"/>
            <a:gd name="T2" fmla="*/ 0 w 599"/>
            <a:gd name="T3" fmla="*/ 2147483647 h 49"/>
            <a:gd name="T4" fmla="*/ 0 w 599"/>
            <a:gd name="T5" fmla="*/ 2147483647 h 49"/>
            <a:gd name="T6" fmla="*/ 0 w 599"/>
            <a:gd name="T7" fmla="*/ 2147483647 h 49"/>
            <a:gd name="T8" fmla="*/ 0 w 599"/>
            <a:gd name="T9" fmla="*/ 2147483647 h 49"/>
            <a:gd name="T10" fmla="*/ 0 w 599"/>
            <a:gd name="T11" fmla="*/ 2147483647 h 49"/>
            <a:gd name="T12" fmla="*/ 0 w 599"/>
            <a:gd name="T13" fmla="*/ 2147483647 h 49"/>
            <a:gd name="T14" fmla="*/ 0 w 599"/>
            <a:gd name="T15" fmla="*/ 2147483647 h 49"/>
            <a:gd name="T16" fmla="*/ 0 w 599"/>
            <a:gd name="T17" fmla="*/ 2147483647 h 49"/>
            <a:gd name="T18" fmla="*/ 0 w 599"/>
            <a:gd name="T19" fmla="*/ 2147483647 h 49"/>
            <a:gd name="T20" fmla="*/ 0 w 599"/>
            <a:gd name="T21" fmla="*/ 2147483647 h 49"/>
            <a:gd name="T22" fmla="*/ 0 w 599"/>
            <a:gd name="T23" fmla="*/ 2147483647 h 49"/>
            <a:gd name="T24" fmla="*/ 0 w 599"/>
            <a:gd name="T25" fmla="*/ 2147483647 h 49"/>
            <a:gd name="T26" fmla="*/ 0 w 599"/>
            <a:gd name="T27" fmla="*/ 2147483647 h 49"/>
            <a:gd name="T28" fmla="*/ 0 w 599"/>
            <a:gd name="T29" fmla="*/ 2147483647 h 49"/>
            <a:gd name="T30" fmla="*/ 0 w 599"/>
            <a:gd name="T31" fmla="*/ 2147483647 h 49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w 599"/>
            <a:gd name="T49" fmla="*/ 0 h 49"/>
            <a:gd name="T50" fmla="*/ 0 w 599"/>
            <a:gd name="T51" fmla="*/ 49 h 49"/>
          </a:gdLst>
          <a:ahLst/>
          <a:cxnLst>
            <a:cxn ang="T32">
              <a:pos x="T0" y="T1"/>
            </a:cxn>
            <a:cxn ang="T33">
              <a:pos x="T2" y="T3"/>
            </a:cxn>
            <a:cxn ang="T34">
              <a:pos x="T4" y="T5"/>
            </a:cxn>
            <a:cxn ang="T35">
              <a:pos x="T6" y="T7"/>
            </a:cxn>
            <a:cxn ang="T36">
              <a:pos x="T8" y="T9"/>
            </a:cxn>
            <a:cxn ang="T37">
              <a:pos x="T10" y="T11"/>
            </a:cxn>
            <a:cxn ang="T38">
              <a:pos x="T12" y="T13"/>
            </a:cxn>
            <a:cxn ang="T39">
              <a:pos x="T14" y="T15"/>
            </a:cxn>
            <a:cxn ang="T40">
              <a:pos x="T16" y="T17"/>
            </a:cxn>
            <a:cxn ang="T41">
              <a:pos x="T18" y="T19"/>
            </a:cxn>
            <a:cxn ang="T42">
              <a:pos x="T20" y="T21"/>
            </a:cxn>
            <a:cxn ang="T43">
              <a:pos x="T22" y="T23"/>
            </a:cxn>
            <a:cxn ang="T44">
              <a:pos x="T24" y="T25"/>
            </a:cxn>
            <a:cxn ang="T45">
              <a:pos x="T26" y="T27"/>
            </a:cxn>
            <a:cxn ang="T46">
              <a:pos x="T28" y="T29"/>
            </a:cxn>
            <a:cxn ang="T47">
              <a:pos x="T30" y="T31"/>
            </a:cxn>
          </a:cxnLst>
          <a:rect l="T48" t="T49" r="T50" b="T51"/>
          <a:pathLst>
            <a:path w="599" h="49">
              <a:moveTo>
                <a:pt x="0" y="0"/>
              </a:moveTo>
              <a:lnTo>
                <a:pt x="132" y="1"/>
              </a:lnTo>
              <a:lnTo>
                <a:pt x="143" y="49"/>
              </a:lnTo>
              <a:lnTo>
                <a:pt x="160" y="49"/>
              </a:lnTo>
              <a:lnTo>
                <a:pt x="143" y="49"/>
              </a:lnTo>
              <a:lnTo>
                <a:pt x="132" y="1"/>
              </a:lnTo>
              <a:lnTo>
                <a:pt x="149" y="1"/>
              </a:lnTo>
              <a:lnTo>
                <a:pt x="160" y="49"/>
              </a:lnTo>
              <a:lnTo>
                <a:pt x="432" y="49"/>
              </a:lnTo>
              <a:lnTo>
                <a:pt x="445" y="1"/>
              </a:lnTo>
              <a:lnTo>
                <a:pt x="461" y="1"/>
              </a:lnTo>
              <a:lnTo>
                <a:pt x="448" y="49"/>
              </a:lnTo>
              <a:lnTo>
                <a:pt x="432" y="49"/>
              </a:lnTo>
              <a:lnTo>
                <a:pt x="448" y="49"/>
              </a:lnTo>
              <a:lnTo>
                <a:pt x="461" y="1"/>
              </a:lnTo>
              <a:lnTo>
                <a:pt x="599" y="2"/>
              </a:lnTo>
            </a:path>
          </a:pathLst>
        </a:cu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400050</xdr:colOff>
      <xdr:row>5</xdr:row>
      <xdr:rowOff>95250</xdr:rowOff>
    </xdr:from>
    <xdr:to>
      <xdr:col>21</xdr:col>
      <xdr:colOff>76200</xdr:colOff>
      <xdr:row>5</xdr:row>
      <xdr:rowOff>95250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C784D9D-D11B-4CC2-9FF6-ABDB0C22AD41}"/>
            </a:ext>
          </a:extLst>
        </xdr:cNvPr>
        <xdr:cNvSpPr>
          <a:spLocks noChangeShapeType="1"/>
        </xdr:cNvSpPr>
      </xdr:nvSpPr>
      <xdr:spPr bwMode="auto">
        <a:xfrm>
          <a:off x="5000625" y="1285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lgDash"/>
          <a:round/>
          <a:headEnd/>
          <a:tailEnd/>
        </a:ln>
      </xdr:spPr>
    </xdr:sp>
    <xdr:clientData/>
  </xdr:twoCellAnchor>
  <xdr:twoCellAnchor>
    <xdr:from>
      <xdr:col>17</xdr:col>
      <xdr:colOff>0</xdr:colOff>
      <xdr:row>6</xdr:row>
      <xdr:rowOff>219075</xdr:rowOff>
    </xdr:from>
    <xdr:to>
      <xdr:col>17</xdr:col>
      <xdr:colOff>333375</xdr:colOff>
      <xdr:row>7</xdr:row>
      <xdr:rowOff>219075</xdr:rowOff>
    </xdr:to>
    <xdr:sp macro="" textlink="">
      <xdr:nvSpPr>
        <xdr:cNvPr id="4" name="Freeform 3">
          <a:extLst>
            <a:ext uri="{FF2B5EF4-FFF2-40B4-BE49-F238E27FC236}">
              <a16:creationId xmlns:a16="http://schemas.microsoft.com/office/drawing/2014/main" id="{946246DC-1602-433C-9339-671C17BB71EB}"/>
            </a:ext>
          </a:extLst>
        </xdr:cNvPr>
        <xdr:cNvSpPr>
          <a:spLocks/>
        </xdr:cNvSpPr>
      </xdr:nvSpPr>
      <xdr:spPr bwMode="auto">
        <a:xfrm>
          <a:off x="5000625" y="1647825"/>
          <a:ext cx="0" cy="238125"/>
        </a:xfrm>
        <a:custGeom>
          <a:avLst/>
          <a:gdLst>
            <a:gd name="T0" fmla="*/ 0 w 35"/>
            <a:gd name="T1" fmla="*/ 0 h 24"/>
            <a:gd name="T2" fmla="*/ 0 w 35"/>
            <a:gd name="T3" fmla="*/ 2147483647 h 24"/>
            <a:gd name="T4" fmla="*/ 0 w 35"/>
            <a:gd name="T5" fmla="*/ 2147483647 h 24"/>
            <a:gd name="T6" fmla="*/ 0 60000 65536"/>
            <a:gd name="T7" fmla="*/ 0 60000 65536"/>
            <a:gd name="T8" fmla="*/ 0 60000 65536"/>
            <a:gd name="T9" fmla="*/ 0 w 35"/>
            <a:gd name="T10" fmla="*/ 0 h 24"/>
            <a:gd name="T11" fmla="*/ 0 w 35"/>
            <a:gd name="T12" fmla="*/ 24 h 24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35" h="24">
              <a:moveTo>
                <a:pt x="0" y="0"/>
              </a:moveTo>
              <a:lnTo>
                <a:pt x="0" y="24"/>
              </a:lnTo>
              <a:lnTo>
                <a:pt x="35" y="24"/>
              </a:lnTo>
            </a:path>
          </a:pathLst>
        </a:custGeom>
        <a:noFill/>
        <a:ln w="3175">
          <a:solidFill>
            <a:srgbClr val="000000"/>
          </a:solidFill>
          <a:prstDash val="dash"/>
          <a:round/>
          <a:headEnd/>
          <a:tailEnd/>
        </a:ln>
      </xdr:spPr>
    </xdr:sp>
    <xdr:clientData/>
  </xdr:twoCellAnchor>
  <xdr:twoCellAnchor>
    <xdr:from>
      <xdr:col>17</xdr:col>
      <xdr:colOff>0</xdr:colOff>
      <xdr:row>6</xdr:row>
      <xdr:rowOff>219075</xdr:rowOff>
    </xdr:from>
    <xdr:to>
      <xdr:col>17</xdr:col>
      <xdr:colOff>333375</xdr:colOff>
      <xdr:row>7</xdr:row>
      <xdr:rowOff>219075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BAF1109B-39C9-4B2E-B2AB-CACA81D76974}"/>
            </a:ext>
          </a:extLst>
        </xdr:cNvPr>
        <xdr:cNvSpPr>
          <a:spLocks noChangeShapeType="1"/>
        </xdr:cNvSpPr>
      </xdr:nvSpPr>
      <xdr:spPr bwMode="auto">
        <a:xfrm>
          <a:off x="5000625" y="1647825"/>
          <a:ext cx="0" cy="238125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64ADA7EA-967F-49FE-AD99-D16E743B6D70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7" name="Line 6">
            <a:extLst>
              <a:ext uri="{FF2B5EF4-FFF2-40B4-BE49-F238E27FC236}">
                <a16:creationId xmlns:a16="http://schemas.microsoft.com/office/drawing/2014/main" id="{0148C11A-F133-19C1-F4B5-D3AB08010D6C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" name="Line 7">
            <a:extLst>
              <a:ext uri="{FF2B5EF4-FFF2-40B4-BE49-F238E27FC236}">
                <a16:creationId xmlns:a16="http://schemas.microsoft.com/office/drawing/2014/main" id="{7B60B50B-9A70-AC2C-E678-9BDE2EDACF13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" name="Line 8">
            <a:extLst>
              <a:ext uri="{FF2B5EF4-FFF2-40B4-BE49-F238E27FC236}">
                <a16:creationId xmlns:a16="http://schemas.microsoft.com/office/drawing/2014/main" id="{27090262-3715-3E63-4C22-9851E4A8BB43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4</xdr:row>
      <xdr:rowOff>190500</xdr:rowOff>
    </xdr:from>
    <xdr:to>
      <xdr:col>15</xdr:col>
      <xdr:colOff>0</xdr:colOff>
      <xdr:row>5</xdr:row>
      <xdr:rowOff>95250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49484FB-E72D-4B40-B402-5022B79F7AC9}"/>
            </a:ext>
          </a:extLst>
        </xdr:cNvPr>
        <xdr:cNvGrpSpPr>
          <a:grpSpLocks/>
        </xdr:cNvGrpSpPr>
      </xdr:nvGrpSpPr>
      <xdr:grpSpPr bwMode="auto">
        <a:xfrm rot="-5400000">
          <a:off x="4929187" y="1214438"/>
          <a:ext cx="142875" cy="0"/>
          <a:chOff x="269" y="1224"/>
          <a:chExt cx="216" cy="24"/>
        </a:xfrm>
      </xdr:grpSpPr>
      <xdr:sp macro="" textlink="">
        <xdr:nvSpPr>
          <xdr:cNvPr id="11" name="Line 10">
            <a:extLst>
              <a:ext uri="{FF2B5EF4-FFF2-40B4-BE49-F238E27FC236}">
                <a16:creationId xmlns:a16="http://schemas.microsoft.com/office/drawing/2014/main" id="{6B457EE9-4A41-FEE3-633E-CC6B923017EC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" name="Line 11">
            <a:extLst>
              <a:ext uri="{FF2B5EF4-FFF2-40B4-BE49-F238E27FC236}">
                <a16:creationId xmlns:a16="http://schemas.microsoft.com/office/drawing/2014/main" id="{919A62E4-97D1-5D9D-B0CA-17D4C46EA883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" name="Line 12">
            <a:extLst>
              <a:ext uri="{FF2B5EF4-FFF2-40B4-BE49-F238E27FC236}">
                <a16:creationId xmlns:a16="http://schemas.microsoft.com/office/drawing/2014/main" id="{BC5669F8-FEA7-1075-6A01-BAF54ED631B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7</xdr:row>
      <xdr:rowOff>47625</xdr:rowOff>
    </xdr:from>
    <xdr:to>
      <xdr:col>15</xdr:col>
      <xdr:colOff>0</xdr:colOff>
      <xdr:row>8</xdr:row>
      <xdr:rowOff>57150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2E843EA6-415C-4520-B69F-D9D74D6B7E7F}"/>
            </a:ext>
          </a:extLst>
        </xdr:cNvPr>
        <xdr:cNvGrpSpPr>
          <a:grpSpLocks/>
        </xdr:cNvGrpSpPr>
      </xdr:nvGrpSpPr>
      <xdr:grpSpPr bwMode="auto">
        <a:xfrm flipV="1">
          <a:off x="5000625" y="1714500"/>
          <a:ext cx="0" cy="247650"/>
          <a:chOff x="269" y="1224"/>
          <a:chExt cx="216" cy="24"/>
        </a:xfrm>
      </xdr:grpSpPr>
      <xdr:sp macro="" textlink="">
        <xdr:nvSpPr>
          <xdr:cNvPr id="15" name="Line 14">
            <a:extLst>
              <a:ext uri="{FF2B5EF4-FFF2-40B4-BE49-F238E27FC236}">
                <a16:creationId xmlns:a16="http://schemas.microsoft.com/office/drawing/2014/main" id="{7DC645FB-8F1E-F868-9CDB-AA6BAB16699C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" name="Line 15">
            <a:extLst>
              <a:ext uri="{FF2B5EF4-FFF2-40B4-BE49-F238E27FC236}">
                <a16:creationId xmlns:a16="http://schemas.microsoft.com/office/drawing/2014/main" id="{E5C984F3-6A0E-7AD2-916D-C5A791B654EA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" name="Line 16">
            <a:extLst>
              <a:ext uri="{FF2B5EF4-FFF2-40B4-BE49-F238E27FC236}">
                <a16:creationId xmlns:a16="http://schemas.microsoft.com/office/drawing/2014/main" id="{132E9883-A89C-21D9-4D35-8A2B41297B69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5</xdr:row>
      <xdr:rowOff>95250</xdr:rowOff>
    </xdr:from>
    <xdr:to>
      <xdr:col>15</xdr:col>
      <xdr:colOff>0</xdr:colOff>
      <xdr:row>6</xdr:row>
      <xdr:rowOff>219075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24C469EC-0E50-45F0-BA80-454D2D386F08}"/>
            </a:ext>
          </a:extLst>
        </xdr:cNvPr>
        <xdr:cNvGrpSpPr>
          <a:grpSpLocks/>
        </xdr:cNvGrpSpPr>
      </xdr:nvGrpSpPr>
      <xdr:grpSpPr bwMode="auto">
        <a:xfrm rot="-5400000">
          <a:off x="4819650" y="1466850"/>
          <a:ext cx="361950" cy="0"/>
          <a:chOff x="269" y="1224"/>
          <a:chExt cx="216" cy="24"/>
        </a:xfrm>
      </xdr:grpSpPr>
      <xdr:sp macro="" textlink="">
        <xdr:nvSpPr>
          <xdr:cNvPr id="19" name="Line 18">
            <a:extLst>
              <a:ext uri="{FF2B5EF4-FFF2-40B4-BE49-F238E27FC236}">
                <a16:creationId xmlns:a16="http://schemas.microsoft.com/office/drawing/2014/main" id="{7412D6D2-4D8D-C62E-0B53-5661904AE378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0" name="Line 19">
            <a:extLst>
              <a:ext uri="{FF2B5EF4-FFF2-40B4-BE49-F238E27FC236}">
                <a16:creationId xmlns:a16="http://schemas.microsoft.com/office/drawing/2014/main" id="{9FF5F0C3-DA80-42C0-A565-43AAD683F2BE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" name="Line 20">
            <a:extLst>
              <a:ext uri="{FF2B5EF4-FFF2-40B4-BE49-F238E27FC236}">
                <a16:creationId xmlns:a16="http://schemas.microsoft.com/office/drawing/2014/main" id="{8F2967B7-96F4-FE0A-7DE6-10ADD7D6A76B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4</xdr:row>
      <xdr:rowOff>190500</xdr:rowOff>
    </xdr:from>
    <xdr:to>
      <xdr:col>15</xdr:col>
      <xdr:colOff>0</xdr:colOff>
      <xdr:row>6</xdr:row>
      <xdr:rowOff>209550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CDE4934B-1B79-491F-9BE7-C9A8E950C2D0}"/>
            </a:ext>
          </a:extLst>
        </xdr:cNvPr>
        <xdr:cNvGrpSpPr>
          <a:grpSpLocks/>
        </xdr:cNvGrpSpPr>
      </xdr:nvGrpSpPr>
      <xdr:grpSpPr bwMode="auto">
        <a:xfrm rot="-5400000">
          <a:off x="4752975" y="1390650"/>
          <a:ext cx="495300" cy="0"/>
          <a:chOff x="269" y="1224"/>
          <a:chExt cx="216" cy="24"/>
        </a:xfrm>
      </xdr:grpSpPr>
      <xdr:sp macro="" textlink="">
        <xdr:nvSpPr>
          <xdr:cNvPr id="23" name="Line 22">
            <a:extLst>
              <a:ext uri="{FF2B5EF4-FFF2-40B4-BE49-F238E27FC236}">
                <a16:creationId xmlns:a16="http://schemas.microsoft.com/office/drawing/2014/main" id="{AD021D14-7E50-5BE5-2C2F-634AC2A83994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" name="Line 23">
            <a:extLst>
              <a:ext uri="{FF2B5EF4-FFF2-40B4-BE49-F238E27FC236}">
                <a16:creationId xmlns:a16="http://schemas.microsoft.com/office/drawing/2014/main" id="{6EC2AFF2-3C1B-5289-5A7C-55E284854D5C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5" name="Line 24">
            <a:extLst>
              <a:ext uri="{FF2B5EF4-FFF2-40B4-BE49-F238E27FC236}">
                <a16:creationId xmlns:a16="http://schemas.microsoft.com/office/drawing/2014/main" id="{1F076B31-98E4-FF90-1511-2AF085DB0A84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BC8B39AA-3E74-41B8-AFDA-4010C77EC0A7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27" name="Line 26">
            <a:extLst>
              <a:ext uri="{FF2B5EF4-FFF2-40B4-BE49-F238E27FC236}">
                <a16:creationId xmlns:a16="http://schemas.microsoft.com/office/drawing/2014/main" id="{E62A892D-F88F-D97F-2A55-DC113A8306D1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" name="Line 27">
            <a:extLst>
              <a:ext uri="{FF2B5EF4-FFF2-40B4-BE49-F238E27FC236}">
                <a16:creationId xmlns:a16="http://schemas.microsoft.com/office/drawing/2014/main" id="{5DB5727D-218C-D78F-3028-771C944BAFFA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9" name="Line 28">
            <a:extLst>
              <a:ext uri="{FF2B5EF4-FFF2-40B4-BE49-F238E27FC236}">
                <a16:creationId xmlns:a16="http://schemas.microsoft.com/office/drawing/2014/main" id="{9F745FB3-EBA1-D94D-2E1F-F801D644995A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AB911607-9B3C-46E3-A5DC-2C7D9BE865D0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31" name="Line 30">
            <a:extLst>
              <a:ext uri="{FF2B5EF4-FFF2-40B4-BE49-F238E27FC236}">
                <a16:creationId xmlns:a16="http://schemas.microsoft.com/office/drawing/2014/main" id="{D55A0535-7AE9-A171-6EBE-3A3086874659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2" name="Line 31">
            <a:extLst>
              <a:ext uri="{FF2B5EF4-FFF2-40B4-BE49-F238E27FC236}">
                <a16:creationId xmlns:a16="http://schemas.microsoft.com/office/drawing/2014/main" id="{4385423F-4FDD-9978-8818-FB403EC9050E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3" name="Line 32">
            <a:extLst>
              <a:ext uri="{FF2B5EF4-FFF2-40B4-BE49-F238E27FC236}">
                <a16:creationId xmlns:a16="http://schemas.microsoft.com/office/drawing/2014/main" id="{C525BD0F-5C23-27BB-C31B-E1EF0CB21703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D5820ADD-583B-4B9E-80C8-74C0CAC95350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35" name="Line 34">
            <a:extLst>
              <a:ext uri="{FF2B5EF4-FFF2-40B4-BE49-F238E27FC236}">
                <a16:creationId xmlns:a16="http://schemas.microsoft.com/office/drawing/2014/main" id="{A65213C8-4F51-C70E-58C8-ABBDD6ADB119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6" name="Line 35">
            <a:extLst>
              <a:ext uri="{FF2B5EF4-FFF2-40B4-BE49-F238E27FC236}">
                <a16:creationId xmlns:a16="http://schemas.microsoft.com/office/drawing/2014/main" id="{821D7BDD-54B4-C04D-5777-508D8ED6FA60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7" name="Line 36">
            <a:extLst>
              <a:ext uri="{FF2B5EF4-FFF2-40B4-BE49-F238E27FC236}">
                <a16:creationId xmlns:a16="http://schemas.microsoft.com/office/drawing/2014/main" id="{8007135A-FCC9-7CD8-3AA6-DC38FB9B2AD5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8</xdr:row>
      <xdr:rowOff>76200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CA193B59-E961-46B2-8B38-B421A262B6BF}"/>
            </a:ext>
          </a:extLst>
        </xdr:cNvPr>
        <xdr:cNvGrpSpPr>
          <a:grpSpLocks/>
        </xdr:cNvGrpSpPr>
      </xdr:nvGrpSpPr>
      <xdr:grpSpPr bwMode="auto">
        <a:xfrm>
          <a:off x="5000625" y="952500"/>
          <a:ext cx="0" cy="1028700"/>
          <a:chOff x="931" y="159"/>
          <a:chExt cx="601" cy="161"/>
        </a:xfrm>
      </xdr:grpSpPr>
      <xdr:sp macro="" textlink="">
        <xdr:nvSpPr>
          <xdr:cNvPr id="39" name="Freeform 38">
            <a:extLst>
              <a:ext uri="{FF2B5EF4-FFF2-40B4-BE49-F238E27FC236}">
                <a16:creationId xmlns:a16="http://schemas.microsoft.com/office/drawing/2014/main" id="{D19DAC44-8903-EC6A-248D-EE4F1942646D}"/>
              </a:ext>
            </a:extLst>
          </xdr:cNvPr>
          <xdr:cNvSpPr>
            <a:spLocks/>
          </xdr:cNvSpPr>
        </xdr:nvSpPr>
        <xdr:spPr bwMode="auto">
          <a:xfrm>
            <a:off x="931" y="216"/>
            <a:ext cx="601" cy="72"/>
          </a:xfrm>
          <a:custGeom>
            <a:avLst/>
            <a:gdLst>
              <a:gd name="T0" fmla="*/ 0 w 601"/>
              <a:gd name="T1" fmla="*/ 0 h 72"/>
              <a:gd name="T2" fmla="*/ 59 w 601"/>
              <a:gd name="T3" fmla="*/ 0 h 72"/>
              <a:gd name="T4" fmla="*/ 164 w 601"/>
              <a:gd name="T5" fmla="*/ 72 h 72"/>
              <a:gd name="T6" fmla="*/ 435 w 601"/>
              <a:gd name="T7" fmla="*/ 72 h 72"/>
              <a:gd name="T8" fmla="*/ 524 w 601"/>
              <a:gd name="T9" fmla="*/ 0 h 72"/>
              <a:gd name="T10" fmla="*/ 601 w 601"/>
              <a:gd name="T11" fmla="*/ 0 h 7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01"/>
              <a:gd name="T19" fmla="*/ 0 h 72"/>
              <a:gd name="T20" fmla="*/ 601 w 601"/>
              <a:gd name="T21" fmla="*/ 72 h 7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01" h="72">
                <a:moveTo>
                  <a:pt x="0" y="0"/>
                </a:moveTo>
                <a:lnTo>
                  <a:pt x="59" y="0"/>
                </a:lnTo>
                <a:lnTo>
                  <a:pt x="164" y="72"/>
                </a:lnTo>
                <a:lnTo>
                  <a:pt x="435" y="72"/>
                </a:lnTo>
                <a:lnTo>
                  <a:pt x="524" y="0"/>
                </a:lnTo>
                <a:lnTo>
                  <a:pt x="601" y="0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0" name="Line 39">
            <a:extLst>
              <a:ext uri="{FF2B5EF4-FFF2-40B4-BE49-F238E27FC236}">
                <a16:creationId xmlns:a16="http://schemas.microsoft.com/office/drawing/2014/main" id="{DFF74ECB-47A2-9202-EAA9-F6103256440A}"/>
              </a:ext>
            </a:extLst>
          </xdr:cNvPr>
          <xdr:cNvSpPr>
            <a:spLocks noChangeShapeType="1"/>
          </xdr:cNvSpPr>
        </xdr:nvSpPr>
        <xdr:spPr bwMode="auto">
          <a:xfrm>
            <a:off x="1198" y="240"/>
            <a:ext cx="186" cy="0"/>
          </a:xfrm>
          <a:prstGeom prst="line">
            <a:avLst/>
          </a:prstGeom>
          <a:noFill/>
          <a:ln w="12700">
            <a:solidFill>
              <a:srgbClr val="000000"/>
            </a:solidFill>
            <a:prstDash val="lgDash"/>
            <a:round/>
            <a:headEnd/>
            <a:tailEnd/>
          </a:ln>
        </xdr:spPr>
      </xdr:sp>
      <xdr:sp macro="" textlink="">
        <xdr:nvSpPr>
          <xdr:cNvPr id="41" name="Freeform 40">
            <a:extLst>
              <a:ext uri="{FF2B5EF4-FFF2-40B4-BE49-F238E27FC236}">
                <a16:creationId xmlns:a16="http://schemas.microsoft.com/office/drawing/2014/main" id="{84107ABF-8F0A-A84B-2384-0075A5236DCE}"/>
              </a:ext>
            </a:extLst>
          </xdr:cNvPr>
          <xdr:cNvSpPr>
            <a:spLocks/>
          </xdr:cNvSpPr>
        </xdr:nvSpPr>
        <xdr:spPr bwMode="auto">
          <a:xfrm>
            <a:off x="1003" y="288"/>
            <a:ext cx="35" cy="24"/>
          </a:xfrm>
          <a:custGeom>
            <a:avLst/>
            <a:gdLst>
              <a:gd name="T0" fmla="*/ 0 w 35"/>
              <a:gd name="T1" fmla="*/ 0 h 24"/>
              <a:gd name="T2" fmla="*/ 0 w 35"/>
              <a:gd name="T3" fmla="*/ 24 h 24"/>
              <a:gd name="T4" fmla="*/ 35 w 35"/>
              <a:gd name="T5" fmla="*/ 24 h 24"/>
              <a:gd name="T6" fmla="*/ 0 60000 65536"/>
              <a:gd name="T7" fmla="*/ 0 60000 65536"/>
              <a:gd name="T8" fmla="*/ 0 60000 65536"/>
              <a:gd name="T9" fmla="*/ 0 w 35"/>
              <a:gd name="T10" fmla="*/ 0 h 24"/>
              <a:gd name="T11" fmla="*/ 35 w 35"/>
              <a:gd name="T12" fmla="*/ 24 h 2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" h="24">
                <a:moveTo>
                  <a:pt x="0" y="0"/>
                </a:moveTo>
                <a:lnTo>
                  <a:pt x="0" y="24"/>
                </a:lnTo>
                <a:lnTo>
                  <a:pt x="35" y="24"/>
                </a:lnTo>
              </a:path>
            </a:pathLst>
          </a:custGeom>
          <a:noFill/>
          <a:ln w="3175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42" name="Line 41">
            <a:extLst>
              <a:ext uri="{FF2B5EF4-FFF2-40B4-BE49-F238E27FC236}">
                <a16:creationId xmlns:a16="http://schemas.microsoft.com/office/drawing/2014/main" id="{4A51715E-44B5-FA8E-9BB5-6216C0F9F4A6}"/>
              </a:ext>
            </a:extLst>
          </xdr:cNvPr>
          <xdr:cNvSpPr>
            <a:spLocks noChangeShapeType="1"/>
          </xdr:cNvSpPr>
        </xdr:nvSpPr>
        <xdr:spPr bwMode="auto">
          <a:xfrm>
            <a:off x="1003" y="288"/>
            <a:ext cx="35" cy="2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43" name="Group 42">
            <a:extLst>
              <a:ext uri="{FF2B5EF4-FFF2-40B4-BE49-F238E27FC236}">
                <a16:creationId xmlns:a16="http://schemas.microsoft.com/office/drawing/2014/main" id="{5016D593-3264-407D-96B2-444CC61AA855}"/>
              </a:ext>
            </a:extLst>
          </xdr:cNvPr>
          <xdr:cNvGrpSpPr>
            <a:grpSpLocks/>
          </xdr:cNvGrpSpPr>
        </xdr:nvGrpSpPr>
        <xdr:grpSpPr bwMode="auto">
          <a:xfrm>
            <a:off x="1036" y="183"/>
            <a:ext cx="216" cy="32"/>
            <a:chOff x="269" y="1224"/>
            <a:chExt cx="216" cy="24"/>
          </a:xfrm>
        </xdr:grpSpPr>
        <xdr:sp macro="" textlink="">
          <xdr:nvSpPr>
            <xdr:cNvPr id="72" name="Line 43">
              <a:extLst>
                <a:ext uri="{FF2B5EF4-FFF2-40B4-BE49-F238E27FC236}">
                  <a16:creationId xmlns:a16="http://schemas.microsoft.com/office/drawing/2014/main" id="{3237E2A4-B762-AB85-3EC2-F39A3E96DD6C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3" name="Line 44">
              <a:extLst>
                <a:ext uri="{FF2B5EF4-FFF2-40B4-BE49-F238E27FC236}">
                  <a16:creationId xmlns:a16="http://schemas.microsoft.com/office/drawing/2014/main" id="{EE64C3AF-7DA3-69CE-A28D-0280B4437105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4" name="Line 45">
              <a:extLst>
                <a:ext uri="{FF2B5EF4-FFF2-40B4-BE49-F238E27FC236}">
                  <a16:creationId xmlns:a16="http://schemas.microsoft.com/office/drawing/2014/main" id="{5FECC7DC-204E-0470-7707-94DBB1B09607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44" name="Group 46">
            <a:extLst>
              <a:ext uri="{FF2B5EF4-FFF2-40B4-BE49-F238E27FC236}">
                <a16:creationId xmlns:a16="http://schemas.microsoft.com/office/drawing/2014/main" id="{DE2D44E0-28E4-98C5-7304-847C2385D92C}"/>
              </a:ext>
            </a:extLst>
          </xdr:cNvPr>
          <xdr:cNvGrpSpPr>
            <a:grpSpLocks/>
          </xdr:cNvGrpSpPr>
        </xdr:nvGrpSpPr>
        <xdr:grpSpPr bwMode="auto">
          <a:xfrm rot="-5400000">
            <a:off x="1106" y="-123"/>
            <a:ext cx="216" cy="32"/>
            <a:chOff x="269" y="1224"/>
            <a:chExt cx="216" cy="24"/>
          </a:xfrm>
        </xdr:grpSpPr>
        <xdr:sp macro="" textlink="">
          <xdr:nvSpPr>
            <xdr:cNvPr id="69" name="Line 47">
              <a:extLst>
                <a:ext uri="{FF2B5EF4-FFF2-40B4-BE49-F238E27FC236}">
                  <a16:creationId xmlns:a16="http://schemas.microsoft.com/office/drawing/2014/main" id="{2F2AFC44-E952-BB9D-C7C4-567B41BB5C71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0" name="Line 48">
              <a:extLst>
                <a:ext uri="{FF2B5EF4-FFF2-40B4-BE49-F238E27FC236}">
                  <a16:creationId xmlns:a16="http://schemas.microsoft.com/office/drawing/2014/main" id="{57F42D56-6F67-159C-A0A2-9E0AABFA699E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71" name="Line 49">
              <a:extLst>
                <a:ext uri="{FF2B5EF4-FFF2-40B4-BE49-F238E27FC236}">
                  <a16:creationId xmlns:a16="http://schemas.microsoft.com/office/drawing/2014/main" id="{F65290B6-1522-F85A-6C46-C89353FEC072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45" name="Group 50">
            <a:extLst>
              <a:ext uri="{FF2B5EF4-FFF2-40B4-BE49-F238E27FC236}">
                <a16:creationId xmlns:a16="http://schemas.microsoft.com/office/drawing/2014/main" id="{BFCBF245-4243-DDAB-CC33-08F357A8C170}"/>
              </a:ext>
            </a:extLst>
          </xdr:cNvPr>
          <xdr:cNvGrpSpPr>
            <a:grpSpLocks/>
          </xdr:cNvGrpSpPr>
        </xdr:nvGrpSpPr>
        <xdr:grpSpPr bwMode="auto">
          <a:xfrm flipV="1">
            <a:off x="1029" y="292"/>
            <a:ext cx="216" cy="28"/>
            <a:chOff x="269" y="1224"/>
            <a:chExt cx="216" cy="24"/>
          </a:xfrm>
        </xdr:grpSpPr>
        <xdr:sp macro="" textlink="">
          <xdr:nvSpPr>
            <xdr:cNvPr id="66" name="Line 51">
              <a:extLst>
                <a:ext uri="{FF2B5EF4-FFF2-40B4-BE49-F238E27FC236}">
                  <a16:creationId xmlns:a16="http://schemas.microsoft.com/office/drawing/2014/main" id="{B5C67FDE-9AA1-803C-2B37-2815FFEE07D2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7" name="Line 52">
              <a:extLst>
                <a:ext uri="{FF2B5EF4-FFF2-40B4-BE49-F238E27FC236}">
                  <a16:creationId xmlns:a16="http://schemas.microsoft.com/office/drawing/2014/main" id="{2B2ED2F2-F885-DF0A-79AC-D12716383F2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8" name="Line 53">
              <a:extLst>
                <a:ext uri="{FF2B5EF4-FFF2-40B4-BE49-F238E27FC236}">
                  <a16:creationId xmlns:a16="http://schemas.microsoft.com/office/drawing/2014/main" id="{27971B8C-AE13-6930-FA37-13766EADCD44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46" name="Group 54">
            <a:extLst>
              <a:ext uri="{FF2B5EF4-FFF2-40B4-BE49-F238E27FC236}">
                <a16:creationId xmlns:a16="http://schemas.microsoft.com/office/drawing/2014/main" id="{64963D09-E6B8-BA88-83FF-4012F44871F5}"/>
              </a:ext>
            </a:extLst>
          </xdr:cNvPr>
          <xdr:cNvGrpSpPr>
            <a:grpSpLocks/>
          </xdr:cNvGrpSpPr>
        </xdr:nvGrpSpPr>
        <xdr:grpSpPr bwMode="auto">
          <a:xfrm rot="-5400000">
            <a:off x="1106" y="-47"/>
            <a:ext cx="216" cy="32"/>
            <a:chOff x="269" y="1224"/>
            <a:chExt cx="216" cy="24"/>
          </a:xfrm>
        </xdr:grpSpPr>
        <xdr:sp macro="" textlink="">
          <xdr:nvSpPr>
            <xdr:cNvPr id="63" name="Line 55">
              <a:extLst>
                <a:ext uri="{FF2B5EF4-FFF2-40B4-BE49-F238E27FC236}">
                  <a16:creationId xmlns:a16="http://schemas.microsoft.com/office/drawing/2014/main" id="{97DBCDDE-B194-D1BE-DA32-1D74D1AA25C6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4" name="Line 56">
              <a:extLst>
                <a:ext uri="{FF2B5EF4-FFF2-40B4-BE49-F238E27FC236}">
                  <a16:creationId xmlns:a16="http://schemas.microsoft.com/office/drawing/2014/main" id="{E8817B16-69F4-9673-2C19-270565D43BE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5" name="Line 57">
              <a:extLst>
                <a:ext uri="{FF2B5EF4-FFF2-40B4-BE49-F238E27FC236}">
                  <a16:creationId xmlns:a16="http://schemas.microsoft.com/office/drawing/2014/main" id="{5F05CED5-13DC-A919-6195-C3E2FB2AD7F6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47" name="Group 58">
            <a:extLst>
              <a:ext uri="{FF2B5EF4-FFF2-40B4-BE49-F238E27FC236}">
                <a16:creationId xmlns:a16="http://schemas.microsoft.com/office/drawing/2014/main" id="{AE169D57-232E-E57B-0C76-25C1565FACCC}"/>
              </a:ext>
            </a:extLst>
          </xdr:cNvPr>
          <xdr:cNvGrpSpPr>
            <a:grpSpLocks/>
          </xdr:cNvGrpSpPr>
        </xdr:nvGrpSpPr>
        <xdr:grpSpPr bwMode="auto">
          <a:xfrm rot="-5400000">
            <a:off x="1084" y="-17"/>
            <a:ext cx="216" cy="32"/>
            <a:chOff x="269" y="1224"/>
            <a:chExt cx="216" cy="24"/>
          </a:xfrm>
        </xdr:grpSpPr>
        <xdr:sp macro="" textlink="">
          <xdr:nvSpPr>
            <xdr:cNvPr id="60" name="Line 59">
              <a:extLst>
                <a:ext uri="{FF2B5EF4-FFF2-40B4-BE49-F238E27FC236}">
                  <a16:creationId xmlns:a16="http://schemas.microsoft.com/office/drawing/2014/main" id="{69457BEB-05E2-84AB-1604-906C6BD80DAC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1" name="Line 60">
              <a:extLst>
                <a:ext uri="{FF2B5EF4-FFF2-40B4-BE49-F238E27FC236}">
                  <a16:creationId xmlns:a16="http://schemas.microsoft.com/office/drawing/2014/main" id="{63C9CDC8-F0C6-7C3C-60FD-7ED8AF23CDF5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62" name="Line 61">
              <a:extLst>
                <a:ext uri="{FF2B5EF4-FFF2-40B4-BE49-F238E27FC236}">
                  <a16:creationId xmlns:a16="http://schemas.microsoft.com/office/drawing/2014/main" id="{3CF2F8BE-3BC8-D5E2-2079-2079672F4C23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48" name="Group 62">
            <a:extLst>
              <a:ext uri="{FF2B5EF4-FFF2-40B4-BE49-F238E27FC236}">
                <a16:creationId xmlns:a16="http://schemas.microsoft.com/office/drawing/2014/main" id="{D82DE333-9204-8223-1B80-ADB40181F34A}"/>
              </a:ext>
            </a:extLst>
          </xdr:cNvPr>
          <xdr:cNvGrpSpPr>
            <a:grpSpLocks/>
          </xdr:cNvGrpSpPr>
        </xdr:nvGrpSpPr>
        <xdr:grpSpPr bwMode="auto">
          <a:xfrm>
            <a:off x="1512" y="183"/>
            <a:ext cx="216" cy="32"/>
            <a:chOff x="269" y="1224"/>
            <a:chExt cx="216" cy="24"/>
          </a:xfrm>
        </xdr:grpSpPr>
        <xdr:sp macro="" textlink="">
          <xdr:nvSpPr>
            <xdr:cNvPr id="57" name="Line 63">
              <a:extLst>
                <a:ext uri="{FF2B5EF4-FFF2-40B4-BE49-F238E27FC236}">
                  <a16:creationId xmlns:a16="http://schemas.microsoft.com/office/drawing/2014/main" id="{6F0A775B-4335-0A04-A11A-4D5E344BA0E2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8" name="Line 64">
              <a:extLst>
                <a:ext uri="{FF2B5EF4-FFF2-40B4-BE49-F238E27FC236}">
                  <a16:creationId xmlns:a16="http://schemas.microsoft.com/office/drawing/2014/main" id="{D86313A1-6EAC-814A-C231-C3519AEFA55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9" name="Line 65">
              <a:extLst>
                <a:ext uri="{FF2B5EF4-FFF2-40B4-BE49-F238E27FC236}">
                  <a16:creationId xmlns:a16="http://schemas.microsoft.com/office/drawing/2014/main" id="{F63AB798-DBD0-F2D7-F51C-92A8E54E2C1D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49" name="Group 66">
            <a:extLst>
              <a:ext uri="{FF2B5EF4-FFF2-40B4-BE49-F238E27FC236}">
                <a16:creationId xmlns:a16="http://schemas.microsoft.com/office/drawing/2014/main" id="{ABC71DF6-5344-4F71-5199-F0B98E47E67A}"/>
              </a:ext>
            </a:extLst>
          </xdr:cNvPr>
          <xdr:cNvGrpSpPr>
            <a:grpSpLocks/>
          </xdr:cNvGrpSpPr>
        </xdr:nvGrpSpPr>
        <xdr:grpSpPr bwMode="auto">
          <a:xfrm>
            <a:off x="1129" y="183"/>
            <a:ext cx="216" cy="32"/>
            <a:chOff x="269" y="1224"/>
            <a:chExt cx="216" cy="24"/>
          </a:xfrm>
        </xdr:grpSpPr>
        <xdr:sp macro="" textlink="">
          <xdr:nvSpPr>
            <xdr:cNvPr id="54" name="Line 67">
              <a:extLst>
                <a:ext uri="{FF2B5EF4-FFF2-40B4-BE49-F238E27FC236}">
                  <a16:creationId xmlns:a16="http://schemas.microsoft.com/office/drawing/2014/main" id="{43F5F335-3CFF-A91D-AC76-9B117F4AAFD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5" name="Line 68">
              <a:extLst>
                <a:ext uri="{FF2B5EF4-FFF2-40B4-BE49-F238E27FC236}">
                  <a16:creationId xmlns:a16="http://schemas.microsoft.com/office/drawing/2014/main" id="{AF8DF1C5-43A2-624D-5611-E13F4C636186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6" name="Line 69">
              <a:extLst>
                <a:ext uri="{FF2B5EF4-FFF2-40B4-BE49-F238E27FC236}">
                  <a16:creationId xmlns:a16="http://schemas.microsoft.com/office/drawing/2014/main" id="{F1F8B670-4B58-B2AA-01C6-050CAF6377A6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50" name="Group 70">
            <a:extLst>
              <a:ext uri="{FF2B5EF4-FFF2-40B4-BE49-F238E27FC236}">
                <a16:creationId xmlns:a16="http://schemas.microsoft.com/office/drawing/2014/main" id="{B6B32769-21BB-7EDA-CC54-CE85581712BE}"/>
              </a:ext>
            </a:extLst>
          </xdr:cNvPr>
          <xdr:cNvGrpSpPr>
            <a:grpSpLocks/>
          </xdr:cNvGrpSpPr>
        </xdr:nvGrpSpPr>
        <xdr:grpSpPr bwMode="auto">
          <a:xfrm>
            <a:off x="683" y="159"/>
            <a:ext cx="216" cy="32"/>
            <a:chOff x="269" y="1224"/>
            <a:chExt cx="216" cy="24"/>
          </a:xfrm>
        </xdr:grpSpPr>
        <xdr:sp macro="" textlink="">
          <xdr:nvSpPr>
            <xdr:cNvPr id="51" name="Line 71">
              <a:extLst>
                <a:ext uri="{FF2B5EF4-FFF2-40B4-BE49-F238E27FC236}">
                  <a16:creationId xmlns:a16="http://schemas.microsoft.com/office/drawing/2014/main" id="{95E9B772-E06E-37AF-F87E-1C15AF2EF528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2" name="Line 72">
              <a:extLst>
                <a:ext uri="{FF2B5EF4-FFF2-40B4-BE49-F238E27FC236}">
                  <a16:creationId xmlns:a16="http://schemas.microsoft.com/office/drawing/2014/main" id="{F95342E8-7568-DA3C-950C-69D2D5251617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3" name="Line 73">
              <a:extLst>
                <a:ext uri="{FF2B5EF4-FFF2-40B4-BE49-F238E27FC236}">
                  <a16:creationId xmlns:a16="http://schemas.microsoft.com/office/drawing/2014/main" id="{28295B07-8B46-9DB9-AC01-BB04EC2C01A6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</xdr:grpSp>
    <xdr:clientData/>
  </xdr:twoCellAnchor>
  <xdr:twoCellAnchor>
    <xdr:from>
      <xdr:col>35</xdr:col>
      <xdr:colOff>85725</xdr:colOff>
      <xdr:row>8</xdr:row>
      <xdr:rowOff>19050</xdr:rowOff>
    </xdr:from>
    <xdr:to>
      <xdr:col>37</xdr:col>
      <xdr:colOff>695325</xdr:colOff>
      <xdr:row>14</xdr:row>
      <xdr:rowOff>228600</xdr:rowOff>
    </xdr:to>
    <xdr:grpSp>
      <xdr:nvGrpSpPr>
        <xdr:cNvPr id="75" name="Group 74">
          <a:extLst>
            <a:ext uri="{FF2B5EF4-FFF2-40B4-BE49-F238E27FC236}">
              <a16:creationId xmlns:a16="http://schemas.microsoft.com/office/drawing/2014/main" id="{2DD54B54-8128-4027-B924-9926FE978E5C}"/>
            </a:ext>
          </a:extLst>
        </xdr:cNvPr>
        <xdr:cNvGrpSpPr>
          <a:grpSpLocks/>
        </xdr:cNvGrpSpPr>
      </xdr:nvGrpSpPr>
      <xdr:grpSpPr bwMode="auto">
        <a:xfrm>
          <a:off x="5086350" y="1924050"/>
          <a:ext cx="2095500" cy="1638300"/>
          <a:chOff x="89" y="571"/>
          <a:chExt cx="206" cy="164"/>
        </a:xfrm>
      </xdr:grpSpPr>
      <xdr:sp macro="" textlink="">
        <xdr:nvSpPr>
          <xdr:cNvPr id="76" name="Freeform 75">
            <a:extLst>
              <a:ext uri="{FF2B5EF4-FFF2-40B4-BE49-F238E27FC236}">
                <a16:creationId xmlns:a16="http://schemas.microsoft.com/office/drawing/2014/main" id="{91E0B1E6-FC05-97F6-1D09-9515249ABBC0}"/>
              </a:ext>
            </a:extLst>
          </xdr:cNvPr>
          <xdr:cNvSpPr>
            <a:spLocks/>
          </xdr:cNvSpPr>
        </xdr:nvSpPr>
        <xdr:spPr bwMode="auto">
          <a:xfrm>
            <a:off x="96" y="578"/>
            <a:ext cx="151" cy="151"/>
          </a:xfrm>
          <a:custGeom>
            <a:avLst/>
            <a:gdLst>
              <a:gd name="T0" fmla="*/ 151 w 151"/>
              <a:gd name="T1" fmla="*/ 71 h 151"/>
              <a:gd name="T2" fmla="*/ 150 w 151"/>
              <a:gd name="T3" fmla="*/ 63 h 151"/>
              <a:gd name="T4" fmla="*/ 148 w 151"/>
              <a:gd name="T5" fmla="*/ 54 h 151"/>
              <a:gd name="T6" fmla="*/ 145 w 151"/>
              <a:gd name="T7" fmla="*/ 46 h 151"/>
              <a:gd name="T8" fmla="*/ 142 w 151"/>
              <a:gd name="T9" fmla="*/ 39 h 151"/>
              <a:gd name="T10" fmla="*/ 137 w 151"/>
              <a:gd name="T11" fmla="*/ 32 h 151"/>
              <a:gd name="T12" fmla="*/ 132 w 151"/>
              <a:gd name="T13" fmla="*/ 25 h 151"/>
              <a:gd name="T14" fmla="*/ 126 w 151"/>
              <a:gd name="T15" fmla="*/ 19 h 151"/>
              <a:gd name="T16" fmla="*/ 119 w 151"/>
              <a:gd name="T17" fmla="*/ 14 h 151"/>
              <a:gd name="T18" fmla="*/ 112 w 151"/>
              <a:gd name="T19" fmla="*/ 9 h 151"/>
              <a:gd name="T20" fmla="*/ 104 w 151"/>
              <a:gd name="T21" fmla="*/ 6 h 151"/>
              <a:gd name="T22" fmla="*/ 96 w 151"/>
              <a:gd name="T23" fmla="*/ 3 h 151"/>
              <a:gd name="T24" fmla="*/ 88 w 151"/>
              <a:gd name="T25" fmla="*/ 1 h 151"/>
              <a:gd name="T26" fmla="*/ 80 w 151"/>
              <a:gd name="T27" fmla="*/ 0 h 151"/>
              <a:gd name="T28" fmla="*/ 71 w 151"/>
              <a:gd name="T29" fmla="*/ 0 h 151"/>
              <a:gd name="T30" fmla="*/ 63 w 151"/>
              <a:gd name="T31" fmla="*/ 1 h 151"/>
              <a:gd name="T32" fmla="*/ 54 w 151"/>
              <a:gd name="T33" fmla="*/ 3 h 151"/>
              <a:gd name="T34" fmla="*/ 46 w 151"/>
              <a:gd name="T35" fmla="*/ 6 h 151"/>
              <a:gd name="T36" fmla="*/ 39 w 151"/>
              <a:gd name="T37" fmla="*/ 9 h 151"/>
              <a:gd name="T38" fmla="*/ 32 w 151"/>
              <a:gd name="T39" fmla="*/ 14 h 151"/>
              <a:gd name="T40" fmla="*/ 25 w 151"/>
              <a:gd name="T41" fmla="*/ 19 h 151"/>
              <a:gd name="T42" fmla="*/ 19 w 151"/>
              <a:gd name="T43" fmla="*/ 25 h 151"/>
              <a:gd name="T44" fmla="*/ 14 w 151"/>
              <a:gd name="T45" fmla="*/ 32 h 151"/>
              <a:gd name="T46" fmla="*/ 9 w 151"/>
              <a:gd name="T47" fmla="*/ 39 h 151"/>
              <a:gd name="T48" fmla="*/ 6 w 151"/>
              <a:gd name="T49" fmla="*/ 46 h 151"/>
              <a:gd name="T50" fmla="*/ 3 w 151"/>
              <a:gd name="T51" fmla="*/ 54 h 151"/>
              <a:gd name="T52" fmla="*/ 1 w 151"/>
              <a:gd name="T53" fmla="*/ 63 h 151"/>
              <a:gd name="T54" fmla="*/ 0 w 151"/>
              <a:gd name="T55" fmla="*/ 71 h 151"/>
              <a:gd name="T56" fmla="*/ 0 w 151"/>
              <a:gd name="T57" fmla="*/ 80 h 151"/>
              <a:gd name="T58" fmla="*/ 1 w 151"/>
              <a:gd name="T59" fmla="*/ 88 h 151"/>
              <a:gd name="T60" fmla="*/ 3 w 151"/>
              <a:gd name="T61" fmla="*/ 96 h 151"/>
              <a:gd name="T62" fmla="*/ 6 w 151"/>
              <a:gd name="T63" fmla="*/ 104 h 151"/>
              <a:gd name="T64" fmla="*/ 9 w 151"/>
              <a:gd name="T65" fmla="*/ 112 h 151"/>
              <a:gd name="T66" fmla="*/ 14 w 151"/>
              <a:gd name="T67" fmla="*/ 119 h 151"/>
              <a:gd name="T68" fmla="*/ 19 w 151"/>
              <a:gd name="T69" fmla="*/ 126 h 151"/>
              <a:gd name="T70" fmla="*/ 25 w 151"/>
              <a:gd name="T71" fmla="*/ 132 h 151"/>
              <a:gd name="T72" fmla="*/ 32 w 151"/>
              <a:gd name="T73" fmla="*/ 137 h 151"/>
              <a:gd name="T74" fmla="*/ 39 w 151"/>
              <a:gd name="T75" fmla="*/ 141 h 151"/>
              <a:gd name="T76" fmla="*/ 46 w 151"/>
              <a:gd name="T77" fmla="*/ 145 h 151"/>
              <a:gd name="T78" fmla="*/ 54 w 151"/>
              <a:gd name="T79" fmla="*/ 148 h 151"/>
              <a:gd name="T80" fmla="*/ 63 w 151"/>
              <a:gd name="T81" fmla="*/ 150 h 151"/>
              <a:gd name="T82" fmla="*/ 71 w 151"/>
              <a:gd name="T83" fmla="*/ 151 h 151"/>
              <a:gd name="T84" fmla="*/ 80 w 151"/>
              <a:gd name="T85" fmla="*/ 151 h 151"/>
              <a:gd name="T86" fmla="*/ 88 w 151"/>
              <a:gd name="T87" fmla="*/ 150 h 151"/>
              <a:gd name="T88" fmla="*/ 96 w 151"/>
              <a:gd name="T89" fmla="*/ 148 h 151"/>
              <a:gd name="T90" fmla="*/ 104 w 151"/>
              <a:gd name="T91" fmla="*/ 145 h 151"/>
              <a:gd name="T92" fmla="*/ 112 w 151"/>
              <a:gd name="T93" fmla="*/ 141 h 151"/>
              <a:gd name="T94" fmla="*/ 119 w 151"/>
              <a:gd name="T95" fmla="*/ 137 h 151"/>
              <a:gd name="T96" fmla="*/ 126 w 151"/>
              <a:gd name="T97" fmla="*/ 132 h 151"/>
              <a:gd name="T98" fmla="*/ 132 w 151"/>
              <a:gd name="T99" fmla="*/ 126 h 151"/>
              <a:gd name="T100" fmla="*/ 137 w 151"/>
              <a:gd name="T101" fmla="*/ 119 h 151"/>
              <a:gd name="T102" fmla="*/ 142 w 151"/>
              <a:gd name="T103" fmla="*/ 112 h 151"/>
              <a:gd name="T104" fmla="*/ 145 w 151"/>
              <a:gd name="T105" fmla="*/ 104 h 151"/>
              <a:gd name="T106" fmla="*/ 148 w 151"/>
              <a:gd name="T107" fmla="*/ 96 h 151"/>
              <a:gd name="T108" fmla="*/ 150 w 151"/>
              <a:gd name="T109" fmla="*/ 88 h 151"/>
              <a:gd name="T110" fmla="*/ 151 w 151"/>
              <a:gd name="T111" fmla="*/ 80 h 151"/>
              <a:gd name="T112" fmla="*/ 151 w 151"/>
              <a:gd name="T113" fmla="*/ 75 h 15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51"/>
              <a:gd name="T172" fmla="*/ 0 h 151"/>
              <a:gd name="T173" fmla="*/ 151 w 151"/>
              <a:gd name="T174" fmla="*/ 151 h 15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51" h="151">
                <a:moveTo>
                  <a:pt x="151" y="75"/>
                </a:moveTo>
                <a:lnTo>
                  <a:pt x="151" y="71"/>
                </a:lnTo>
                <a:lnTo>
                  <a:pt x="150" y="67"/>
                </a:lnTo>
                <a:lnTo>
                  <a:pt x="150" y="63"/>
                </a:lnTo>
                <a:lnTo>
                  <a:pt x="149" y="59"/>
                </a:lnTo>
                <a:lnTo>
                  <a:pt x="148" y="54"/>
                </a:lnTo>
                <a:lnTo>
                  <a:pt x="147" y="50"/>
                </a:lnTo>
                <a:lnTo>
                  <a:pt x="145" y="46"/>
                </a:lnTo>
                <a:lnTo>
                  <a:pt x="143" y="43"/>
                </a:lnTo>
                <a:lnTo>
                  <a:pt x="142" y="39"/>
                </a:lnTo>
                <a:lnTo>
                  <a:pt x="139" y="35"/>
                </a:lnTo>
                <a:lnTo>
                  <a:pt x="137" y="32"/>
                </a:lnTo>
                <a:lnTo>
                  <a:pt x="134" y="28"/>
                </a:lnTo>
                <a:lnTo>
                  <a:pt x="132" y="25"/>
                </a:lnTo>
                <a:lnTo>
                  <a:pt x="129" y="22"/>
                </a:lnTo>
                <a:lnTo>
                  <a:pt x="126" y="19"/>
                </a:lnTo>
                <a:lnTo>
                  <a:pt x="122" y="16"/>
                </a:lnTo>
                <a:lnTo>
                  <a:pt x="119" y="14"/>
                </a:lnTo>
                <a:lnTo>
                  <a:pt x="116" y="11"/>
                </a:lnTo>
                <a:lnTo>
                  <a:pt x="112" y="9"/>
                </a:lnTo>
                <a:lnTo>
                  <a:pt x="108" y="7"/>
                </a:lnTo>
                <a:lnTo>
                  <a:pt x="104" y="6"/>
                </a:lnTo>
                <a:lnTo>
                  <a:pt x="100" y="4"/>
                </a:lnTo>
                <a:lnTo>
                  <a:pt x="96" y="3"/>
                </a:lnTo>
                <a:lnTo>
                  <a:pt x="92" y="2"/>
                </a:lnTo>
                <a:lnTo>
                  <a:pt x="88" y="1"/>
                </a:lnTo>
                <a:lnTo>
                  <a:pt x="84" y="0"/>
                </a:lnTo>
                <a:lnTo>
                  <a:pt x="80" y="0"/>
                </a:lnTo>
                <a:lnTo>
                  <a:pt x="75" y="0"/>
                </a:lnTo>
                <a:lnTo>
                  <a:pt x="71" y="0"/>
                </a:lnTo>
                <a:lnTo>
                  <a:pt x="67" y="0"/>
                </a:lnTo>
                <a:lnTo>
                  <a:pt x="63" y="1"/>
                </a:lnTo>
                <a:lnTo>
                  <a:pt x="59" y="2"/>
                </a:lnTo>
                <a:lnTo>
                  <a:pt x="54" y="3"/>
                </a:lnTo>
                <a:lnTo>
                  <a:pt x="50" y="4"/>
                </a:lnTo>
                <a:lnTo>
                  <a:pt x="46" y="6"/>
                </a:lnTo>
                <a:lnTo>
                  <a:pt x="43" y="7"/>
                </a:lnTo>
                <a:lnTo>
                  <a:pt x="39" y="9"/>
                </a:lnTo>
                <a:lnTo>
                  <a:pt x="35" y="11"/>
                </a:lnTo>
                <a:lnTo>
                  <a:pt x="32" y="14"/>
                </a:lnTo>
                <a:lnTo>
                  <a:pt x="28" y="16"/>
                </a:lnTo>
                <a:lnTo>
                  <a:pt x="25" y="19"/>
                </a:lnTo>
                <a:lnTo>
                  <a:pt x="22" y="22"/>
                </a:lnTo>
                <a:lnTo>
                  <a:pt x="19" y="25"/>
                </a:lnTo>
                <a:lnTo>
                  <a:pt x="16" y="28"/>
                </a:lnTo>
                <a:lnTo>
                  <a:pt x="14" y="32"/>
                </a:lnTo>
                <a:lnTo>
                  <a:pt x="11" y="35"/>
                </a:lnTo>
                <a:lnTo>
                  <a:pt x="9" y="39"/>
                </a:lnTo>
                <a:lnTo>
                  <a:pt x="7" y="43"/>
                </a:lnTo>
                <a:lnTo>
                  <a:pt x="6" y="46"/>
                </a:lnTo>
                <a:lnTo>
                  <a:pt x="4" y="50"/>
                </a:lnTo>
                <a:lnTo>
                  <a:pt x="3" y="54"/>
                </a:lnTo>
                <a:lnTo>
                  <a:pt x="2" y="59"/>
                </a:lnTo>
                <a:lnTo>
                  <a:pt x="1" y="63"/>
                </a:lnTo>
                <a:lnTo>
                  <a:pt x="0" y="67"/>
                </a:lnTo>
                <a:lnTo>
                  <a:pt x="0" y="71"/>
                </a:lnTo>
                <a:lnTo>
                  <a:pt x="0" y="75"/>
                </a:lnTo>
                <a:lnTo>
                  <a:pt x="0" y="80"/>
                </a:lnTo>
                <a:lnTo>
                  <a:pt x="0" y="84"/>
                </a:lnTo>
                <a:lnTo>
                  <a:pt x="1" y="88"/>
                </a:lnTo>
                <a:lnTo>
                  <a:pt x="2" y="92"/>
                </a:lnTo>
                <a:lnTo>
                  <a:pt x="3" y="96"/>
                </a:lnTo>
                <a:lnTo>
                  <a:pt x="4" y="100"/>
                </a:lnTo>
                <a:lnTo>
                  <a:pt x="6" y="104"/>
                </a:lnTo>
                <a:lnTo>
                  <a:pt x="7" y="108"/>
                </a:lnTo>
                <a:lnTo>
                  <a:pt x="9" y="112"/>
                </a:lnTo>
                <a:lnTo>
                  <a:pt x="11" y="115"/>
                </a:lnTo>
                <a:lnTo>
                  <a:pt x="14" y="119"/>
                </a:lnTo>
                <a:lnTo>
                  <a:pt x="16" y="122"/>
                </a:lnTo>
                <a:lnTo>
                  <a:pt x="19" y="126"/>
                </a:lnTo>
                <a:lnTo>
                  <a:pt x="22" y="129"/>
                </a:lnTo>
                <a:lnTo>
                  <a:pt x="25" y="132"/>
                </a:lnTo>
                <a:lnTo>
                  <a:pt x="28" y="134"/>
                </a:lnTo>
                <a:lnTo>
                  <a:pt x="32" y="137"/>
                </a:lnTo>
                <a:lnTo>
                  <a:pt x="35" y="139"/>
                </a:lnTo>
                <a:lnTo>
                  <a:pt x="39" y="141"/>
                </a:lnTo>
                <a:lnTo>
                  <a:pt x="43" y="143"/>
                </a:lnTo>
                <a:lnTo>
                  <a:pt x="46" y="145"/>
                </a:lnTo>
                <a:lnTo>
                  <a:pt x="50" y="147"/>
                </a:lnTo>
                <a:lnTo>
                  <a:pt x="54" y="148"/>
                </a:lnTo>
                <a:lnTo>
                  <a:pt x="59" y="149"/>
                </a:lnTo>
                <a:lnTo>
                  <a:pt x="63" y="150"/>
                </a:lnTo>
                <a:lnTo>
                  <a:pt x="67" y="150"/>
                </a:lnTo>
                <a:lnTo>
                  <a:pt x="71" y="151"/>
                </a:lnTo>
                <a:lnTo>
                  <a:pt x="75" y="151"/>
                </a:lnTo>
                <a:lnTo>
                  <a:pt x="80" y="151"/>
                </a:lnTo>
                <a:lnTo>
                  <a:pt x="84" y="150"/>
                </a:lnTo>
                <a:lnTo>
                  <a:pt x="88" y="150"/>
                </a:lnTo>
                <a:lnTo>
                  <a:pt x="92" y="149"/>
                </a:lnTo>
                <a:lnTo>
                  <a:pt x="96" y="148"/>
                </a:lnTo>
                <a:lnTo>
                  <a:pt x="100" y="147"/>
                </a:lnTo>
                <a:lnTo>
                  <a:pt x="104" y="145"/>
                </a:lnTo>
                <a:lnTo>
                  <a:pt x="108" y="143"/>
                </a:lnTo>
                <a:lnTo>
                  <a:pt x="112" y="141"/>
                </a:lnTo>
                <a:lnTo>
                  <a:pt x="116" y="139"/>
                </a:lnTo>
                <a:lnTo>
                  <a:pt x="119" y="137"/>
                </a:lnTo>
                <a:lnTo>
                  <a:pt x="122" y="134"/>
                </a:lnTo>
                <a:lnTo>
                  <a:pt x="126" y="132"/>
                </a:lnTo>
                <a:lnTo>
                  <a:pt x="129" y="129"/>
                </a:lnTo>
                <a:lnTo>
                  <a:pt x="132" y="126"/>
                </a:lnTo>
                <a:lnTo>
                  <a:pt x="134" y="122"/>
                </a:lnTo>
                <a:lnTo>
                  <a:pt x="137" y="119"/>
                </a:lnTo>
                <a:lnTo>
                  <a:pt x="139" y="115"/>
                </a:lnTo>
                <a:lnTo>
                  <a:pt x="142" y="112"/>
                </a:lnTo>
                <a:lnTo>
                  <a:pt x="143" y="108"/>
                </a:lnTo>
                <a:lnTo>
                  <a:pt x="145" y="104"/>
                </a:lnTo>
                <a:lnTo>
                  <a:pt x="147" y="100"/>
                </a:lnTo>
                <a:lnTo>
                  <a:pt x="148" y="96"/>
                </a:lnTo>
                <a:lnTo>
                  <a:pt x="149" y="92"/>
                </a:lnTo>
                <a:lnTo>
                  <a:pt x="150" y="88"/>
                </a:lnTo>
                <a:lnTo>
                  <a:pt x="150" y="84"/>
                </a:lnTo>
                <a:lnTo>
                  <a:pt x="151" y="80"/>
                </a:lnTo>
                <a:lnTo>
                  <a:pt x="151" y="75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77" name="Group 76">
            <a:extLst>
              <a:ext uri="{FF2B5EF4-FFF2-40B4-BE49-F238E27FC236}">
                <a16:creationId xmlns:a16="http://schemas.microsoft.com/office/drawing/2014/main" id="{77189784-F1D5-809C-FCE8-B99D5002D77A}"/>
              </a:ext>
            </a:extLst>
          </xdr:cNvPr>
          <xdr:cNvGrpSpPr>
            <a:grpSpLocks/>
          </xdr:cNvGrpSpPr>
        </xdr:nvGrpSpPr>
        <xdr:grpSpPr bwMode="auto">
          <a:xfrm>
            <a:off x="106" y="616"/>
            <a:ext cx="131" cy="37"/>
            <a:chOff x="106" y="616"/>
            <a:chExt cx="131" cy="37"/>
          </a:xfrm>
        </xdr:grpSpPr>
        <xdr:sp macro="" textlink="">
          <xdr:nvSpPr>
            <xdr:cNvPr id="88" name="Freeform 77">
              <a:extLst>
                <a:ext uri="{FF2B5EF4-FFF2-40B4-BE49-F238E27FC236}">
                  <a16:creationId xmlns:a16="http://schemas.microsoft.com/office/drawing/2014/main" id="{79D19D0C-30E3-5118-93FF-3AB1ABDEDC80}"/>
                </a:ext>
              </a:extLst>
            </xdr:cNvPr>
            <xdr:cNvSpPr>
              <a:spLocks/>
            </xdr:cNvSpPr>
          </xdr:nvSpPr>
          <xdr:spPr bwMode="auto">
            <a:xfrm>
              <a:off x="171" y="616"/>
              <a:ext cx="66" cy="37"/>
            </a:xfrm>
            <a:custGeom>
              <a:avLst/>
              <a:gdLst>
                <a:gd name="T0" fmla="*/ 0 w 66"/>
                <a:gd name="T1" fmla="*/ 37 h 37"/>
                <a:gd name="T2" fmla="*/ 66 w 66"/>
                <a:gd name="T3" fmla="*/ 0 h 37"/>
                <a:gd name="T4" fmla="*/ 66 w 66"/>
                <a:gd name="T5" fmla="*/ 0 h 37"/>
                <a:gd name="T6" fmla="*/ 0 60000 65536"/>
                <a:gd name="T7" fmla="*/ 0 60000 65536"/>
                <a:gd name="T8" fmla="*/ 0 60000 65536"/>
                <a:gd name="T9" fmla="*/ 0 w 66"/>
                <a:gd name="T10" fmla="*/ 0 h 37"/>
                <a:gd name="T11" fmla="*/ 66 w 66"/>
                <a:gd name="T12" fmla="*/ 37 h 37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66" h="37">
                  <a:moveTo>
                    <a:pt x="0" y="37"/>
                  </a:moveTo>
                  <a:lnTo>
                    <a:pt x="66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9" name="Freeform 78">
              <a:extLst>
                <a:ext uri="{FF2B5EF4-FFF2-40B4-BE49-F238E27FC236}">
                  <a16:creationId xmlns:a16="http://schemas.microsoft.com/office/drawing/2014/main" id="{CDA8CC63-AB70-DA83-082B-947A59A960BA}"/>
                </a:ext>
              </a:extLst>
            </xdr:cNvPr>
            <xdr:cNvSpPr>
              <a:spLocks/>
            </xdr:cNvSpPr>
          </xdr:nvSpPr>
          <xdr:spPr bwMode="auto">
            <a:xfrm>
              <a:off x="106" y="616"/>
              <a:ext cx="65" cy="37"/>
            </a:xfrm>
            <a:custGeom>
              <a:avLst/>
              <a:gdLst>
                <a:gd name="T0" fmla="*/ 65 w 65"/>
                <a:gd name="T1" fmla="*/ 37 h 37"/>
                <a:gd name="T2" fmla="*/ 0 w 65"/>
                <a:gd name="T3" fmla="*/ 0 h 37"/>
                <a:gd name="T4" fmla="*/ 0 w 65"/>
                <a:gd name="T5" fmla="*/ 0 h 37"/>
                <a:gd name="T6" fmla="*/ 0 60000 65536"/>
                <a:gd name="T7" fmla="*/ 0 60000 65536"/>
                <a:gd name="T8" fmla="*/ 0 60000 65536"/>
                <a:gd name="T9" fmla="*/ 0 w 65"/>
                <a:gd name="T10" fmla="*/ 0 h 37"/>
                <a:gd name="T11" fmla="*/ 65 w 65"/>
                <a:gd name="T12" fmla="*/ 37 h 37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65" h="37">
                  <a:moveTo>
                    <a:pt x="65" y="37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90" name="Freeform 79">
              <a:extLst>
                <a:ext uri="{FF2B5EF4-FFF2-40B4-BE49-F238E27FC236}">
                  <a16:creationId xmlns:a16="http://schemas.microsoft.com/office/drawing/2014/main" id="{A26E98D2-453D-1BD5-F04B-87AEF94CB1E8}"/>
                </a:ext>
              </a:extLst>
            </xdr:cNvPr>
            <xdr:cNvSpPr>
              <a:spLocks/>
            </xdr:cNvSpPr>
          </xdr:nvSpPr>
          <xdr:spPr bwMode="auto">
            <a:xfrm>
              <a:off x="106" y="616"/>
              <a:ext cx="131" cy="1"/>
            </a:xfrm>
            <a:custGeom>
              <a:avLst/>
              <a:gdLst>
                <a:gd name="T0" fmla="*/ 0 w 131"/>
                <a:gd name="T1" fmla="*/ 0 h 1"/>
                <a:gd name="T2" fmla="*/ 131 w 131"/>
                <a:gd name="T3" fmla="*/ 0 h 1"/>
                <a:gd name="T4" fmla="*/ 131 w 131"/>
                <a:gd name="T5" fmla="*/ 0 h 1"/>
                <a:gd name="T6" fmla="*/ 0 60000 65536"/>
                <a:gd name="T7" fmla="*/ 0 60000 65536"/>
                <a:gd name="T8" fmla="*/ 0 60000 65536"/>
                <a:gd name="T9" fmla="*/ 0 w 131"/>
                <a:gd name="T10" fmla="*/ 0 h 1"/>
                <a:gd name="T11" fmla="*/ 131 w 131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31" h="1">
                  <a:moveTo>
                    <a:pt x="0" y="0"/>
                  </a:moveTo>
                  <a:lnTo>
                    <a:pt x="13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91" name="Freeform 80">
              <a:extLst>
                <a:ext uri="{FF2B5EF4-FFF2-40B4-BE49-F238E27FC236}">
                  <a16:creationId xmlns:a16="http://schemas.microsoft.com/office/drawing/2014/main" id="{98B817E9-8FE3-064B-D704-42E8D0B79681}"/>
                </a:ext>
              </a:extLst>
            </xdr:cNvPr>
            <xdr:cNvSpPr>
              <a:spLocks/>
            </xdr:cNvSpPr>
          </xdr:nvSpPr>
          <xdr:spPr bwMode="auto">
            <a:xfrm>
              <a:off x="180" y="639"/>
              <a:ext cx="6" cy="6"/>
            </a:xfrm>
            <a:custGeom>
              <a:avLst/>
              <a:gdLst>
                <a:gd name="T0" fmla="*/ 2 w 6"/>
                <a:gd name="T1" fmla="*/ 0 h 6"/>
                <a:gd name="T2" fmla="*/ 0 w 6"/>
                <a:gd name="T3" fmla="*/ 2 h 6"/>
                <a:gd name="T4" fmla="*/ 6 w 6"/>
                <a:gd name="T5" fmla="*/ 6 h 6"/>
                <a:gd name="T6" fmla="*/ 2 w 6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2" y="0"/>
                  </a:moveTo>
                  <a:lnTo>
                    <a:pt x="0" y="2"/>
                  </a:lnTo>
                  <a:lnTo>
                    <a:pt x="6" y="6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2" name="Freeform 81">
              <a:extLst>
                <a:ext uri="{FF2B5EF4-FFF2-40B4-BE49-F238E27FC236}">
                  <a16:creationId xmlns:a16="http://schemas.microsoft.com/office/drawing/2014/main" id="{78258305-E8A9-5D9C-82AF-C4E517E3E46C}"/>
                </a:ext>
              </a:extLst>
            </xdr:cNvPr>
            <xdr:cNvSpPr>
              <a:spLocks/>
            </xdr:cNvSpPr>
          </xdr:nvSpPr>
          <xdr:spPr bwMode="auto">
            <a:xfrm>
              <a:off x="180" y="639"/>
              <a:ext cx="6" cy="6"/>
            </a:xfrm>
            <a:custGeom>
              <a:avLst/>
              <a:gdLst>
                <a:gd name="T0" fmla="*/ 2 w 6"/>
                <a:gd name="T1" fmla="*/ 0 h 6"/>
                <a:gd name="T2" fmla="*/ 0 w 6"/>
                <a:gd name="T3" fmla="*/ 2 h 6"/>
                <a:gd name="T4" fmla="*/ 6 w 6"/>
                <a:gd name="T5" fmla="*/ 6 h 6"/>
                <a:gd name="T6" fmla="*/ 2 w 6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2" y="0"/>
                  </a:moveTo>
                  <a:lnTo>
                    <a:pt x="0" y="2"/>
                  </a:lnTo>
                  <a:lnTo>
                    <a:pt x="6" y="6"/>
                  </a:ln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93" name="Freeform 82">
              <a:extLst>
                <a:ext uri="{FF2B5EF4-FFF2-40B4-BE49-F238E27FC236}">
                  <a16:creationId xmlns:a16="http://schemas.microsoft.com/office/drawing/2014/main" id="{09C940C1-1F80-4CDB-95D6-B3295DDA2D93}"/>
                </a:ext>
              </a:extLst>
            </xdr:cNvPr>
            <xdr:cNvSpPr>
              <a:spLocks/>
            </xdr:cNvSpPr>
          </xdr:nvSpPr>
          <xdr:spPr bwMode="auto">
            <a:xfrm>
              <a:off x="157" y="639"/>
              <a:ext cx="6" cy="6"/>
            </a:xfrm>
            <a:custGeom>
              <a:avLst/>
              <a:gdLst>
                <a:gd name="T0" fmla="*/ 6 w 6"/>
                <a:gd name="T1" fmla="*/ 2 h 6"/>
                <a:gd name="T2" fmla="*/ 4 w 6"/>
                <a:gd name="T3" fmla="*/ 0 h 6"/>
                <a:gd name="T4" fmla="*/ 0 w 6"/>
                <a:gd name="T5" fmla="*/ 6 h 6"/>
                <a:gd name="T6" fmla="*/ 6 w 6"/>
                <a:gd name="T7" fmla="*/ 2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6" y="2"/>
                  </a:moveTo>
                  <a:lnTo>
                    <a:pt x="4" y="0"/>
                  </a:lnTo>
                  <a:lnTo>
                    <a:pt x="0" y="6"/>
                  </a:lnTo>
                  <a:lnTo>
                    <a:pt x="6" y="2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94" name="Freeform 83">
              <a:extLst>
                <a:ext uri="{FF2B5EF4-FFF2-40B4-BE49-F238E27FC236}">
                  <a16:creationId xmlns:a16="http://schemas.microsoft.com/office/drawing/2014/main" id="{0383B19D-9E8B-F60E-4246-913B89C57328}"/>
                </a:ext>
              </a:extLst>
            </xdr:cNvPr>
            <xdr:cNvSpPr>
              <a:spLocks/>
            </xdr:cNvSpPr>
          </xdr:nvSpPr>
          <xdr:spPr bwMode="auto">
            <a:xfrm>
              <a:off x="157" y="639"/>
              <a:ext cx="6" cy="6"/>
            </a:xfrm>
            <a:custGeom>
              <a:avLst/>
              <a:gdLst>
                <a:gd name="T0" fmla="*/ 6 w 6"/>
                <a:gd name="T1" fmla="*/ 2 h 6"/>
                <a:gd name="T2" fmla="*/ 4 w 6"/>
                <a:gd name="T3" fmla="*/ 0 h 6"/>
                <a:gd name="T4" fmla="*/ 0 w 6"/>
                <a:gd name="T5" fmla="*/ 6 h 6"/>
                <a:gd name="T6" fmla="*/ 6 w 6"/>
                <a:gd name="T7" fmla="*/ 2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6" y="2"/>
                  </a:moveTo>
                  <a:lnTo>
                    <a:pt x="4" y="0"/>
                  </a:lnTo>
                  <a:lnTo>
                    <a:pt x="0" y="6"/>
                  </a:lnTo>
                  <a:lnTo>
                    <a:pt x="6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95" name="Rectangle 84">
              <a:extLst>
                <a:ext uri="{FF2B5EF4-FFF2-40B4-BE49-F238E27FC236}">
                  <a16:creationId xmlns:a16="http://schemas.microsoft.com/office/drawing/2014/main" id="{83DAE1C0-8458-E405-A190-7268CB3829D9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6" y="619"/>
              <a:ext cx="24" cy="1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ko-KR" sz="900" b="0" i="0" strike="noStrike">
                  <a:solidFill>
                    <a:srgbClr val="000000"/>
                  </a:solidFill>
                  <a:latin typeface="굴림"/>
                  <a:ea typeface="굴림"/>
                </a:rPr>
                <a:t>120 °</a:t>
              </a:r>
            </a:p>
          </xdr:txBody>
        </xdr:sp>
        <xdr:sp macro="" textlink="">
          <xdr:nvSpPr>
            <xdr:cNvPr id="96" name="Freeform 85">
              <a:extLst>
                <a:ext uri="{FF2B5EF4-FFF2-40B4-BE49-F238E27FC236}">
                  <a16:creationId xmlns:a16="http://schemas.microsoft.com/office/drawing/2014/main" id="{AA12CBD8-FA7A-66D4-F666-38D1D0B97DD6}"/>
                </a:ext>
              </a:extLst>
            </xdr:cNvPr>
            <xdr:cNvSpPr>
              <a:spLocks/>
            </xdr:cNvSpPr>
          </xdr:nvSpPr>
          <xdr:spPr bwMode="auto">
            <a:xfrm>
              <a:off x="157" y="637"/>
              <a:ext cx="29" cy="8"/>
            </a:xfrm>
            <a:custGeom>
              <a:avLst/>
              <a:gdLst>
                <a:gd name="T0" fmla="*/ 29 w 29"/>
                <a:gd name="T1" fmla="*/ 8 h 8"/>
                <a:gd name="T2" fmla="*/ 28 w 29"/>
                <a:gd name="T3" fmla="*/ 6 h 8"/>
                <a:gd name="T4" fmla="*/ 26 w 29"/>
                <a:gd name="T5" fmla="*/ 5 h 8"/>
                <a:gd name="T6" fmla="*/ 25 w 29"/>
                <a:gd name="T7" fmla="*/ 3 h 8"/>
                <a:gd name="T8" fmla="*/ 23 w 29"/>
                <a:gd name="T9" fmla="*/ 2 h 8"/>
                <a:gd name="T10" fmla="*/ 21 w 29"/>
                <a:gd name="T11" fmla="*/ 1 h 8"/>
                <a:gd name="T12" fmla="*/ 19 w 29"/>
                <a:gd name="T13" fmla="*/ 1 h 8"/>
                <a:gd name="T14" fmla="*/ 17 w 29"/>
                <a:gd name="T15" fmla="*/ 0 h 8"/>
                <a:gd name="T16" fmla="*/ 15 w 29"/>
                <a:gd name="T17" fmla="*/ 0 h 8"/>
                <a:gd name="T18" fmla="*/ 13 w 29"/>
                <a:gd name="T19" fmla="*/ 0 h 8"/>
                <a:gd name="T20" fmla="*/ 11 w 29"/>
                <a:gd name="T21" fmla="*/ 0 h 8"/>
                <a:gd name="T22" fmla="*/ 9 w 29"/>
                <a:gd name="T23" fmla="*/ 1 h 8"/>
                <a:gd name="T24" fmla="*/ 8 w 29"/>
                <a:gd name="T25" fmla="*/ 1 h 8"/>
                <a:gd name="T26" fmla="*/ 6 w 29"/>
                <a:gd name="T27" fmla="*/ 2 h 8"/>
                <a:gd name="T28" fmla="*/ 4 w 29"/>
                <a:gd name="T29" fmla="*/ 3 h 8"/>
                <a:gd name="T30" fmla="*/ 3 w 29"/>
                <a:gd name="T31" fmla="*/ 5 h 8"/>
                <a:gd name="T32" fmla="*/ 1 w 29"/>
                <a:gd name="T33" fmla="*/ 6 h 8"/>
                <a:gd name="T34" fmla="*/ 0 w 29"/>
                <a:gd name="T35" fmla="*/ 8 h 8"/>
                <a:gd name="T36" fmla="*/ 0 w 29"/>
                <a:gd name="T37" fmla="*/ 8 h 8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29"/>
                <a:gd name="T58" fmla="*/ 0 h 8"/>
                <a:gd name="T59" fmla="*/ 29 w 29"/>
                <a:gd name="T60" fmla="*/ 8 h 8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29" h="8">
                  <a:moveTo>
                    <a:pt x="29" y="8"/>
                  </a:moveTo>
                  <a:lnTo>
                    <a:pt x="28" y="6"/>
                  </a:lnTo>
                  <a:lnTo>
                    <a:pt x="26" y="5"/>
                  </a:lnTo>
                  <a:lnTo>
                    <a:pt x="25" y="3"/>
                  </a:lnTo>
                  <a:lnTo>
                    <a:pt x="23" y="2"/>
                  </a:lnTo>
                  <a:lnTo>
                    <a:pt x="21" y="1"/>
                  </a:lnTo>
                  <a:lnTo>
                    <a:pt x="19" y="1"/>
                  </a:lnTo>
                  <a:lnTo>
                    <a:pt x="17" y="0"/>
                  </a:lnTo>
                  <a:lnTo>
                    <a:pt x="15" y="0"/>
                  </a:lnTo>
                  <a:lnTo>
                    <a:pt x="13" y="0"/>
                  </a:lnTo>
                  <a:lnTo>
                    <a:pt x="11" y="0"/>
                  </a:lnTo>
                  <a:lnTo>
                    <a:pt x="9" y="1"/>
                  </a:lnTo>
                  <a:lnTo>
                    <a:pt x="8" y="1"/>
                  </a:lnTo>
                  <a:lnTo>
                    <a:pt x="6" y="2"/>
                  </a:lnTo>
                  <a:lnTo>
                    <a:pt x="4" y="3"/>
                  </a:lnTo>
                  <a:lnTo>
                    <a:pt x="3" y="5"/>
                  </a:lnTo>
                  <a:lnTo>
                    <a:pt x="1" y="6"/>
                  </a:lnTo>
                  <a:lnTo>
                    <a:pt x="0" y="8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78" name="Freeform 86">
            <a:extLst>
              <a:ext uri="{FF2B5EF4-FFF2-40B4-BE49-F238E27FC236}">
                <a16:creationId xmlns:a16="http://schemas.microsoft.com/office/drawing/2014/main" id="{9B62ACF4-3449-28C9-34CC-17A4BC82B7B7}"/>
              </a:ext>
            </a:extLst>
          </xdr:cNvPr>
          <xdr:cNvSpPr>
            <a:spLocks/>
          </xdr:cNvSpPr>
        </xdr:nvSpPr>
        <xdr:spPr bwMode="auto">
          <a:xfrm>
            <a:off x="89" y="571"/>
            <a:ext cx="165" cy="164"/>
          </a:xfrm>
          <a:custGeom>
            <a:avLst/>
            <a:gdLst>
              <a:gd name="T0" fmla="*/ 165 w 165"/>
              <a:gd name="T1" fmla="*/ 82 h 164"/>
              <a:gd name="T2" fmla="*/ 164 w 165"/>
              <a:gd name="T3" fmla="*/ 73 h 164"/>
              <a:gd name="T4" fmla="*/ 163 w 165"/>
              <a:gd name="T5" fmla="*/ 64 h 164"/>
              <a:gd name="T6" fmla="*/ 160 w 165"/>
              <a:gd name="T7" fmla="*/ 55 h 164"/>
              <a:gd name="T8" fmla="*/ 156 w 165"/>
              <a:gd name="T9" fmla="*/ 47 h 164"/>
              <a:gd name="T10" fmla="*/ 152 w 165"/>
              <a:gd name="T11" fmla="*/ 39 h 164"/>
              <a:gd name="T12" fmla="*/ 147 w 165"/>
              <a:gd name="T13" fmla="*/ 31 h 164"/>
              <a:gd name="T14" fmla="*/ 141 w 165"/>
              <a:gd name="T15" fmla="*/ 24 h 164"/>
              <a:gd name="T16" fmla="*/ 134 w 165"/>
              <a:gd name="T17" fmla="*/ 18 h 164"/>
              <a:gd name="T18" fmla="*/ 126 w 165"/>
              <a:gd name="T19" fmla="*/ 13 h 164"/>
              <a:gd name="T20" fmla="*/ 118 w 165"/>
              <a:gd name="T21" fmla="*/ 8 h 164"/>
              <a:gd name="T22" fmla="*/ 110 w 165"/>
              <a:gd name="T23" fmla="*/ 5 h 164"/>
              <a:gd name="T24" fmla="*/ 101 w 165"/>
              <a:gd name="T25" fmla="*/ 2 h 164"/>
              <a:gd name="T26" fmla="*/ 92 w 165"/>
              <a:gd name="T27" fmla="*/ 1 h 164"/>
              <a:gd name="T28" fmla="*/ 82 w 165"/>
              <a:gd name="T29" fmla="*/ 0 h 164"/>
              <a:gd name="T30" fmla="*/ 73 w 165"/>
              <a:gd name="T31" fmla="*/ 1 h 164"/>
              <a:gd name="T32" fmla="*/ 64 w 165"/>
              <a:gd name="T33" fmla="*/ 2 h 164"/>
              <a:gd name="T34" fmla="*/ 55 w 165"/>
              <a:gd name="T35" fmla="*/ 5 h 164"/>
              <a:gd name="T36" fmla="*/ 47 w 165"/>
              <a:gd name="T37" fmla="*/ 8 h 164"/>
              <a:gd name="T38" fmla="*/ 39 w 165"/>
              <a:gd name="T39" fmla="*/ 13 h 164"/>
              <a:gd name="T40" fmla="*/ 31 w 165"/>
              <a:gd name="T41" fmla="*/ 18 h 164"/>
              <a:gd name="T42" fmla="*/ 24 w 165"/>
              <a:gd name="T43" fmla="*/ 24 h 164"/>
              <a:gd name="T44" fmla="*/ 18 w 165"/>
              <a:gd name="T45" fmla="*/ 31 h 164"/>
              <a:gd name="T46" fmla="*/ 13 w 165"/>
              <a:gd name="T47" fmla="*/ 39 h 164"/>
              <a:gd name="T48" fmla="*/ 8 w 165"/>
              <a:gd name="T49" fmla="*/ 47 h 164"/>
              <a:gd name="T50" fmla="*/ 5 w 165"/>
              <a:gd name="T51" fmla="*/ 55 h 164"/>
              <a:gd name="T52" fmla="*/ 2 w 165"/>
              <a:gd name="T53" fmla="*/ 64 h 164"/>
              <a:gd name="T54" fmla="*/ 1 w 165"/>
              <a:gd name="T55" fmla="*/ 73 h 164"/>
              <a:gd name="T56" fmla="*/ 0 w 165"/>
              <a:gd name="T57" fmla="*/ 82 h 164"/>
              <a:gd name="T58" fmla="*/ 1 w 165"/>
              <a:gd name="T59" fmla="*/ 91 h 164"/>
              <a:gd name="T60" fmla="*/ 2 w 165"/>
              <a:gd name="T61" fmla="*/ 101 h 164"/>
              <a:gd name="T62" fmla="*/ 5 w 165"/>
              <a:gd name="T63" fmla="*/ 109 h 164"/>
              <a:gd name="T64" fmla="*/ 8 w 165"/>
              <a:gd name="T65" fmla="*/ 118 h 164"/>
              <a:gd name="T66" fmla="*/ 13 w 165"/>
              <a:gd name="T67" fmla="*/ 126 h 164"/>
              <a:gd name="T68" fmla="*/ 18 w 165"/>
              <a:gd name="T69" fmla="*/ 133 h 164"/>
              <a:gd name="T70" fmla="*/ 24 w 165"/>
              <a:gd name="T71" fmla="*/ 140 h 164"/>
              <a:gd name="T72" fmla="*/ 31 w 165"/>
              <a:gd name="T73" fmla="*/ 146 h 164"/>
              <a:gd name="T74" fmla="*/ 39 w 165"/>
              <a:gd name="T75" fmla="*/ 152 h 164"/>
              <a:gd name="T76" fmla="*/ 47 w 165"/>
              <a:gd name="T77" fmla="*/ 156 h 164"/>
              <a:gd name="T78" fmla="*/ 55 w 165"/>
              <a:gd name="T79" fmla="*/ 160 h 164"/>
              <a:gd name="T80" fmla="*/ 64 w 165"/>
              <a:gd name="T81" fmla="*/ 162 h 164"/>
              <a:gd name="T82" fmla="*/ 73 w 165"/>
              <a:gd name="T83" fmla="*/ 164 h 164"/>
              <a:gd name="T84" fmla="*/ 82 w 165"/>
              <a:gd name="T85" fmla="*/ 164 h 164"/>
              <a:gd name="T86" fmla="*/ 92 w 165"/>
              <a:gd name="T87" fmla="*/ 164 h 164"/>
              <a:gd name="T88" fmla="*/ 101 w 165"/>
              <a:gd name="T89" fmla="*/ 162 h 164"/>
              <a:gd name="T90" fmla="*/ 110 w 165"/>
              <a:gd name="T91" fmla="*/ 160 h 164"/>
              <a:gd name="T92" fmla="*/ 118 w 165"/>
              <a:gd name="T93" fmla="*/ 156 h 164"/>
              <a:gd name="T94" fmla="*/ 126 w 165"/>
              <a:gd name="T95" fmla="*/ 152 h 164"/>
              <a:gd name="T96" fmla="*/ 134 w 165"/>
              <a:gd name="T97" fmla="*/ 146 h 164"/>
              <a:gd name="T98" fmla="*/ 141 w 165"/>
              <a:gd name="T99" fmla="*/ 140 h 164"/>
              <a:gd name="T100" fmla="*/ 147 w 165"/>
              <a:gd name="T101" fmla="*/ 133 h 164"/>
              <a:gd name="T102" fmla="*/ 152 w 165"/>
              <a:gd name="T103" fmla="*/ 126 h 164"/>
              <a:gd name="T104" fmla="*/ 156 w 165"/>
              <a:gd name="T105" fmla="*/ 118 h 164"/>
              <a:gd name="T106" fmla="*/ 160 w 165"/>
              <a:gd name="T107" fmla="*/ 109 h 164"/>
              <a:gd name="T108" fmla="*/ 163 w 165"/>
              <a:gd name="T109" fmla="*/ 101 h 164"/>
              <a:gd name="T110" fmla="*/ 164 w 165"/>
              <a:gd name="T111" fmla="*/ 91 h 164"/>
              <a:gd name="T112" fmla="*/ 165 w 165"/>
              <a:gd name="T113" fmla="*/ 82 h 164"/>
              <a:gd name="T114" fmla="*/ 165 w 165"/>
              <a:gd name="T115" fmla="*/ 82 h 164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w 165"/>
              <a:gd name="T175" fmla="*/ 0 h 164"/>
              <a:gd name="T176" fmla="*/ 165 w 165"/>
              <a:gd name="T177" fmla="*/ 164 h 164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T174" t="T175" r="T176" b="T177"/>
            <a:pathLst>
              <a:path w="165" h="164">
                <a:moveTo>
                  <a:pt x="165" y="82"/>
                </a:moveTo>
                <a:lnTo>
                  <a:pt x="164" y="73"/>
                </a:lnTo>
                <a:lnTo>
                  <a:pt x="163" y="64"/>
                </a:lnTo>
                <a:lnTo>
                  <a:pt x="160" y="55"/>
                </a:lnTo>
                <a:lnTo>
                  <a:pt x="156" y="47"/>
                </a:lnTo>
                <a:lnTo>
                  <a:pt x="152" y="39"/>
                </a:lnTo>
                <a:lnTo>
                  <a:pt x="147" y="31"/>
                </a:lnTo>
                <a:lnTo>
                  <a:pt x="141" y="24"/>
                </a:lnTo>
                <a:lnTo>
                  <a:pt x="134" y="18"/>
                </a:lnTo>
                <a:lnTo>
                  <a:pt x="126" y="13"/>
                </a:lnTo>
                <a:lnTo>
                  <a:pt x="118" y="8"/>
                </a:lnTo>
                <a:lnTo>
                  <a:pt x="110" y="5"/>
                </a:lnTo>
                <a:lnTo>
                  <a:pt x="101" y="2"/>
                </a:lnTo>
                <a:lnTo>
                  <a:pt x="92" y="1"/>
                </a:lnTo>
                <a:lnTo>
                  <a:pt x="82" y="0"/>
                </a:lnTo>
                <a:lnTo>
                  <a:pt x="73" y="1"/>
                </a:lnTo>
                <a:lnTo>
                  <a:pt x="64" y="2"/>
                </a:lnTo>
                <a:lnTo>
                  <a:pt x="55" y="5"/>
                </a:lnTo>
                <a:lnTo>
                  <a:pt x="47" y="8"/>
                </a:lnTo>
                <a:lnTo>
                  <a:pt x="39" y="13"/>
                </a:lnTo>
                <a:lnTo>
                  <a:pt x="31" y="18"/>
                </a:lnTo>
                <a:lnTo>
                  <a:pt x="24" y="24"/>
                </a:lnTo>
                <a:lnTo>
                  <a:pt x="18" y="31"/>
                </a:lnTo>
                <a:lnTo>
                  <a:pt x="13" y="39"/>
                </a:lnTo>
                <a:lnTo>
                  <a:pt x="8" y="47"/>
                </a:lnTo>
                <a:lnTo>
                  <a:pt x="5" y="55"/>
                </a:lnTo>
                <a:lnTo>
                  <a:pt x="2" y="64"/>
                </a:lnTo>
                <a:lnTo>
                  <a:pt x="1" y="73"/>
                </a:lnTo>
                <a:lnTo>
                  <a:pt x="0" y="82"/>
                </a:lnTo>
                <a:lnTo>
                  <a:pt x="1" y="91"/>
                </a:lnTo>
                <a:lnTo>
                  <a:pt x="2" y="101"/>
                </a:lnTo>
                <a:lnTo>
                  <a:pt x="5" y="109"/>
                </a:lnTo>
                <a:lnTo>
                  <a:pt x="8" y="118"/>
                </a:lnTo>
                <a:lnTo>
                  <a:pt x="13" y="126"/>
                </a:lnTo>
                <a:lnTo>
                  <a:pt x="18" y="133"/>
                </a:lnTo>
                <a:lnTo>
                  <a:pt x="24" y="140"/>
                </a:lnTo>
                <a:lnTo>
                  <a:pt x="31" y="146"/>
                </a:lnTo>
                <a:lnTo>
                  <a:pt x="39" y="152"/>
                </a:lnTo>
                <a:lnTo>
                  <a:pt x="47" y="156"/>
                </a:lnTo>
                <a:lnTo>
                  <a:pt x="55" y="160"/>
                </a:lnTo>
                <a:lnTo>
                  <a:pt x="64" y="162"/>
                </a:lnTo>
                <a:lnTo>
                  <a:pt x="73" y="164"/>
                </a:lnTo>
                <a:lnTo>
                  <a:pt x="82" y="164"/>
                </a:lnTo>
                <a:lnTo>
                  <a:pt x="92" y="164"/>
                </a:lnTo>
                <a:lnTo>
                  <a:pt x="101" y="162"/>
                </a:lnTo>
                <a:lnTo>
                  <a:pt x="110" y="160"/>
                </a:lnTo>
                <a:lnTo>
                  <a:pt x="118" y="156"/>
                </a:lnTo>
                <a:lnTo>
                  <a:pt x="126" y="152"/>
                </a:lnTo>
                <a:lnTo>
                  <a:pt x="134" y="146"/>
                </a:lnTo>
                <a:lnTo>
                  <a:pt x="141" y="140"/>
                </a:lnTo>
                <a:lnTo>
                  <a:pt x="147" y="133"/>
                </a:lnTo>
                <a:lnTo>
                  <a:pt x="152" y="126"/>
                </a:lnTo>
                <a:lnTo>
                  <a:pt x="156" y="118"/>
                </a:lnTo>
                <a:lnTo>
                  <a:pt x="160" y="109"/>
                </a:lnTo>
                <a:lnTo>
                  <a:pt x="163" y="101"/>
                </a:lnTo>
                <a:lnTo>
                  <a:pt x="164" y="91"/>
                </a:lnTo>
                <a:lnTo>
                  <a:pt x="165" y="82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79" name="Group 87">
            <a:extLst>
              <a:ext uri="{FF2B5EF4-FFF2-40B4-BE49-F238E27FC236}">
                <a16:creationId xmlns:a16="http://schemas.microsoft.com/office/drawing/2014/main" id="{3C7D0108-F67E-F204-AD64-9608A39D68F1}"/>
              </a:ext>
            </a:extLst>
          </xdr:cNvPr>
          <xdr:cNvGrpSpPr>
            <a:grpSpLocks/>
          </xdr:cNvGrpSpPr>
        </xdr:nvGrpSpPr>
        <xdr:grpSpPr bwMode="auto">
          <a:xfrm>
            <a:off x="252" y="616"/>
            <a:ext cx="43" cy="114"/>
            <a:chOff x="252" y="616"/>
            <a:chExt cx="43" cy="114"/>
          </a:xfrm>
        </xdr:grpSpPr>
        <xdr:sp macro="" textlink="">
          <xdr:nvSpPr>
            <xdr:cNvPr id="80" name="Freeform 88">
              <a:extLst>
                <a:ext uri="{FF2B5EF4-FFF2-40B4-BE49-F238E27FC236}">
                  <a16:creationId xmlns:a16="http://schemas.microsoft.com/office/drawing/2014/main" id="{3075860C-0FCA-3DED-89A9-5C56BFDEC5AD}"/>
                </a:ext>
              </a:extLst>
            </xdr:cNvPr>
            <xdr:cNvSpPr>
              <a:spLocks/>
            </xdr:cNvSpPr>
          </xdr:nvSpPr>
          <xdr:spPr bwMode="auto">
            <a:xfrm>
              <a:off x="252" y="729"/>
              <a:ext cx="43" cy="1"/>
            </a:xfrm>
            <a:custGeom>
              <a:avLst/>
              <a:gdLst>
                <a:gd name="T0" fmla="*/ 0 w 43"/>
                <a:gd name="T1" fmla="*/ 0 h 1"/>
                <a:gd name="T2" fmla="*/ 43 w 43"/>
                <a:gd name="T3" fmla="*/ 0 h 1"/>
                <a:gd name="T4" fmla="*/ 43 w 43"/>
                <a:gd name="T5" fmla="*/ 0 h 1"/>
                <a:gd name="T6" fmla="*/ 0 60000 65536"/>
                <a:gd name="T7" fmla="*/ 0 60000 65536"/>
                <a:gd name="T8" fmla="*/ 0 60000 65536"/>
                <a:gd name="T9" fmla="*/ 0 w 43"/>
                <a:gd name="T10" fmla="*/ 0 h 1"/>
                <a:gd name="T11" fmla="*/ 43 w 43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" h="1">
                  <a:moveTo>
                    <a:pt x="0" y="0"/>
                  </a:moveTo>
                  <a:lnTo>
                    <a:pt x="43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1" name="Freeform 89">
              <a:extLst>
                <a:ext uri="{FF2B5EF4-FFF2-40B4-BE49-F238E27FC236}">
                  <a16:creationId xmlns:a16="http://schemas.microsoft.com/office/drawing/2014/main" id="{9FB0DBA5-DB0F-7160-3D4F-7EFB390D034A}"/>
                </a:ext>
              </a:extLst>
            </xdr:cNvPr>
            <xdr:cNvSpPr>
              <a:spLocks/>
            </xdr:cNvSpPr>
          </xdr:nvSpPr>
          <xdr:spPr bwMode="auto">
            <a:xfrm>
              <a:off x="252" y="616"/>
              <a:ext cx="43" cy="1"/>
            </a:xfrm>
            <a:custGeom>
              <a:avLst/>
              <a:gdLst>
                <a:gd name="T0" fmla="*/ 0 w 43"/>
                <a:gd name="T1" fmla="*/ 0 h 1"/>
                <a:gd name="T2" fmla="*/ 43 w 43"/>
                <a:gd name="T3" fmla="*/ 0 h 1"/>
                <a:gd name="T4" fmla="*/ 43 w 43"/>
                <a:gd name="T5" fmla="*/ 0 h 1"/>
                <a:gd name="T6" fmla="*/ 0 60000 65536"/>
                <a:gd name="T7" fmla="*/ 0 60000 65536"/>
                <a:gd name="T8" fmla="*/ 0 60000 65536"/>
                <a:gd name="T9" fmla="*/ 0 w 43"/>
                <a:gd name="T10" fmla="*/ 0 h 1"/>
                <a:gd name="T11" fmla="*/ 43 w 43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" h="1">
                  <a:moveTo>
                    <a:pt x="0" y="0"/>
                  </a:moveTo>
                  <a:lnTo>
                    <a:pt x="43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2" name="Freeform 90">
              <a:extLst>
                <a:ext uri="{FF2B5EF4-FFF2-40B4-BE49-F238E27FC236}">
                  <a16:creationId xmlns:a16="http://schemas.microsoft.com/office/drawing/2014/main" id="{233340F8-E9DA-0275-AC33-4CA7A5415555}"/>
                </a:ext>
              </a:extLst>
            </xdr:cNvPr>
            <xdr:cNvSpPr>
              <a:spLocks/>
            </xdr:cNvSpPr>
          </xdr:nvSpPr>
          <xdr:spPr bwMode="auto">
            <a:xfrm>
              <a:off x="289" y="616"/>
              <a:ext cx="1" cy="113"/>
            </a:xfrm>
            <a:custGeom>
              <a:avLst/>
              <a:gdLst>
                <a:gd name="T0" fmla="*/ 0 w 1"/>
                <a:gd name="T1" fmla="*/ 113 h 113"/>
                <a:gd name="T2" fmla="*/ 0 w 1"/>
                <a:gd name="T3" fmla="*/ 0 h 113"/>
                <a:gd name="T4" fmla="*/ 0 w 1"/>
                <a:gd name="T5" fmla="*/ 0 h 113"/>
                <a:gd name="T6" fmla="*/ 0 60000 65536"/>
                <a:gd name="T7" fmla="*/ 0 60000 65536"/>
                <a:gd name="T8" fmla="*/ 0 60000 65536"/>
                <a:gd name="T9" fmla="*/ 0 w 1"/>
                <a:gd name="T10" fmla="*/ 0 h 113"/>
                <a:gd name="T11" fmla="*/ 1 w 1"/>
                <a:gd name="T12" fmla="*/ 113 h 1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113">
                  <a:moveTo>
                    <a:pt x="0" y="11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3" name="Freeform 91">
              <a:extLst>
                <a:ext uri="{FF2B5EF4-FFF2-40B4-BE49-F238E27FC236}">
                  <a16:creationId xmlns:a16="http://schemas.microsoft.com/office/drawing/2014/main" id="{4FAA6E81-4C7B-DECE-E76E-33EC5AAC8D64}"/>
                </a:ext>
              </a:extLst>
            </xdr:cNvPr>
            <xdr:cNvSpPr>
              <a:spLocks/>
            </xdr:cNvSpPr>
          </xdr:nvSpPr>
          <xdr:spPr bwMode="auto">
            <a:xfrm>
              <a:off x="288" y="722"/>
              <a:ext cx="2" cy="7"/>
            </a:xfrm>
            <a:custGeom>
              <a:avLst/>
              <a:gdLst>
                <a:gd name="T0" fmla="*/ 0 w 2"/>
                <a:gd name="T1" fmla="*/ 0 h 7"/>
                <a:gd name="T2" fmla="*/ 2 w 2"/>
                <a:gd name="T3" fmla="*/ 0 h 7"/>
                <a:gd name="T4" fmla="*/ 1 w 2"/>
                <a:gd name="T5" fmla="*/ 7 h 7"/>
                <a:gd name="T6" fmla="*/ 0 w 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7"/>
                <a:gd name="T14" fmla="*/ 2 w 2"/>
                <a:gd name="T15" fmla="*/ 7 h 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7">
                  <a:moveTo>
                    <a:pt x="0" y="0"/>
                  </a:moveTo>
                  <a:lnTo>
                    <a:pt x="2" y="0"/>
                  </a:lnTo>
                  <a:lnTo>
                    <a:pt x="1" y="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4" name="Freeform 92">
              <a:extLst>
                <a:ext uri="{FF2B5EF4-FFF2-40B4-BE49-F238E27FC236}">
                  <a16:creationId xmlns:a16="http://schemas.microsoft.com/office/drawing/2014/main" id="{727C596C-C3AC-F263-904F-CBDFFE725AB0}"/>
                </a:ext>
              </a:extLst>
            </xdr:cNvPr>
            <xdr:cNvSpPr>
              <a:spLocks/>
            </xdr:cNvSpPr>
          </xdr:nvSpPr>
          <xdr:spPr bwMode="auto">
            <a:xfrm>
              <a:off x="288" y="722"/>
              <a:ext cx="2" cy="7"/>
            </a:xfrm>
            <a:custGeom>
              <a:avLst/>
              <a:gdLst>
                <a:gd name="T0" fmla="*/ 0 w 2"/>
                <a:gd name="T1" fmla="*/ 0 h 7"/>
                <a:gd name="T2" fmla="*/ 2 w 2"/>
                <a:gd name="T3" fmla="*/ 0 h 7"/>
                <a:gd name="T4" fmla="*/ 1 w 2"/>
                <a:gd name="T5" fmla="*/ 7 h 7"/>
                <a:gd name="T6" fmla="*/ 0 w 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7"/>
                <a:gd name="T14" fmla="*/ 2 w 2"/>
                <a:gd name="T15" fmla="*/ 7 h 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7">
                  <a:moveTo>
                    <a:pt x="0" y="0"/>
                  </a:moveTo>
                  <a:lnTo>
                    <a:pt x="2" y="0"/>
                  </a:lnTo>
                  <a:lnTo>
                    <a:pt x="1" y="7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5" name="Freeform 93">
              <a:extLst>
                <a:ext uri="{FF2B5EF4-FFF2-40B4-BE49-F238E27FC236}">
                  <a16:creationId xmlns:a16="http://schemas.microsoft.com/office/drawing/2014/main" id="{4744F587-835E-E4F3-4DB5-B6BB4D121F20}"/>
                </a:ext>
              </a:extLst>
            </xdr:cNvPr>
            <xdr:cNvSpPr>
              <a:spLocks/>
            </xdr:cNvSpPr>
          </xdr:nvSpPr>
          <xdr:spPr bwMode="auto">
            <a:xfrm>
              <a:off x="288" y="616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86" name="Freeform 94">
              <a:extLst>
                <a:ext uri="{FF2B5EF4-FFF2-40B4-BE49-F238E27FC236}">
                  <a16:creationId xmlns:a16="http://schemas.microsoft.com/office/drawing/2014/main" id="{965A4F47-5D08-D7CE-604F-1D3ED0D68124}"/>
                </a:ext>
              </a:extLst>
            </xdr:cNvPr>
            <xdr:cNvSpPr>
              <a:spLocks/>
            </xdr:cNvSpPr>
          </xdr:nvSpPr>
          <xdr:spPr bwMode="auto">
            <a:xfrm>
              <a:off x="288" y="616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87" name="Rectangle 95">
              <a:extLst>
                <a:ext uri="{FF2B5EF4-FFF2-40B4-BE49-F238E27FC236}">
                  <a16:creationId xmlns:a16="http://schemas.microsoft.com/office/drawing/2014/main" id="{EC1670E1-B473-0C17-F745-4CEC75F68DF5}"/>
                </a:ext>
              </a:extLst>
            </xdr:cNvPr>
            <xdr:cNvSpPr>
              <a:spLocks noChangeArrowheads="1"/>
            </xdr:cNvSpPr>
          </xdr:nvSpPr>
          <xdr:spPr bwMode="auto">
            <a:xfrm rot="10800000">
              <a:off x="258" y="668"/>
              <a:ext cx="37" cy="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en-US" altLang="ko-KR" sz="900" b="0" i="0" strike="noStrike">
                  <a:solidFill>
                    <a:srgbClr val="000000"/>
                  </a:solidFill>
                  <a:latin typeface="굴림"/>
                  <a:ea typeface="굴림"/>
                </a:rPr>
                <a:t>0.75D</a:t>
              </a:r>
            </a:p>
          </xdr:txBody>
        </xdr:sp>
      </xdr:grpSp>
    </xdr:grpSp>
    <xdr:clientData/>
  </xdr:twoCellAnchor>
  <xdr:twoCellAnchor>
    <xdr:from>
      <xdr:col>16</xdr:col>
      <xdr:colOff>219075</xdr:colOff>
      <xdr:row>4</xdr:row>
      <xdr:rowOff>209550</xdr:rowOff>
    </xdr:from>
    <xdr:to>
      <xdr:col>22</xdr:col>
      <xdr:colOff>723900</xdr:colOff>
      <xdr:row>6</xdr:row>
      <xdr:rowOff>219075</xdr:rowOff>
    </xdr:to>
    <xdr:sp macro="" textlink="">
      <xdr:nvSpPr>
        <xdr:cNvPr id="97" name="Freeform 1">
          <a:extLst>
            <a:ext uri="{FF2B5EF4-FFF2-40B4-BE49-F238E27FC236}">
              <a16:creationId xmlns:a16="http://schemas.microsoft.com/office/drawing/2014/main" id="{7093F60E-4389-483D-A0E0-6C891B42B8CC}"/>
            </a:ext>
          </a:extLst>
        </xdr:cNvPr>
        <xdr:cNvSpPr>
          <a:spLocks/>
        </xdr:cNvSpPr>
      </xdr:nvSpPr>
      <xdr:spPr bwMode="auto">
        <a:xfrm>
          <a:off x="5000625" y="1162050"/>
          <a:ext cx="0" cy="485775"/>
        </a:xfrm>
        <a:custGeom>
          <a:avLst/>
          <a:gdLst>
            <a:gd name="T0" fmla="*/ 0 w 599"/>
            <a:gd name="T1" fmla="*/ 0 h 49"/>
            <a:gd name="T2" fmla="*/ 0 w 599"/>
            <a:gd name="T3" fmla="*/ 2147483647 h 49"/>
            <a:gd name="T4" fmla="*/ 0 w 599"/>
            <a:gd name="T5" fmla="*/ 2147483647 h 49"/>
            <a:gd name="T6" fmla="*/ 0 w 599"/>
            <a:gd name="T7" fmla="*/ 2147483647 h 49"/>
            <a:gd name="T8" fmla="*/ 0 w 599"/>
            <a:gd name="T9" fmla="*/ 2147483647 h 49"/>
            <a:gd name="T10" fmla="*/ 0 w 599"/>
            <a:gd name="T11" fmla="*/ 2147483647 h 49"/>
            <a:gd name="T12" fmla="*/ 0 w 599"/>
            <a:gd name="T13" fmla="*/ 2147483647 h 49"/>
            <a:gd name="T14" fmla="*/ 0 w 599"/>
            <a:gd name="T15" fmla="*/ 2147483647 h 49"/>
            <a:gd name="T16" fmla="*/ 0 w 599"/>
            <a:gd name="T17" fmla="*/ 2147483647 h 49"/>
            <a:gd name="T18" fmla="*/ 0 w 599"/>
            <a:gd name="T19" fmla="*/ 2147483647 h 49"/>
            <a:gd name="T20" fmla="*/ 0 w 599"/>
            <a:gd name="T21" fmla="*/ 2147483647 h 49"/>
            <a:gd name="T22" fmla="*/ 0 w 599"/>
            <a:gd name="T23" fmla="*/ 2147483647 h 49"/>
            <a:gd name="T24" fmla="*/ 0 w 599"/>
            <a:gd name="T25" fmla="*/ 2147483647 h 49"/>
            <a:gd name="T26" fmla="*/ 0 w 599"/>
            <a:gd name="T27" fmla="*/ 2147483647 h 49"/>
            <a:gd name="T28" fmla="*/ 0 w 599"/>
            <a:gd name="T29" fmla="*/ 2147483647 h 49"/>
            <a:gd name="T30" fmla="*/ 0 w 599"/>
            <a:gd name="T31" fmla="*/ 2147483647 h 49"/>
            <a:gd name="T32" fmla="*/ 0 60000 65536"/>
            <a:gd name="T33" fmla="*/ 0 60000 65536"/>
            <a:gd name="T34" fmla="*/ 0 60000 65536"/>
            <a:gd name="T35" fmla="*/ 0 60000 65536"/>
            <a:gd name="T36" fmla="*/ 0 60000 65536"/>
            <a:gd name="T37" fmla="*/ 0 60000 65536"/>
            <a:gd name="T38" fmla="*/ 0 60000 65536"/>
            <a:gd name="T39" fmla="*/ 0 60000 65536"/>
            <a:gd name="T40" fmla="*/ 0 60000 65536"/>
            <a:gd name="T41" fmla="*/ 0 60000 65536"/>
            <a:gd name="T42" fmla="*/ 0 60000 65536"/>
            <a:gd name="T43" fmla="*/ 0 60000 65536"/>
            <a:gd name="T44" fmla="*/ 0 60000 65536"/>
            <a:gd name="T45" fmla="*/ 0 60000 65536"/>
            <a:gd name="T46" fmla="*/ 0 60000 65536"/>
            <a:gd name="T47" fmla="*/ 0 60000 65536"/>
            <a:gd name="T48" fmla="*/ 0 w 599"/>
            <a:gd name="T49" fmla="*/ 0 h 49"/>
            <a:gd name="T50" fmla="*/ 0 w 599"/>
            <a:gd name="T51" fmla="*/ 49 h 49"/>
          </a:gdLst>
          <a:ahLst/>
          <a:cxnLst>
            <a:cxn ang="T32">
              <a:pos x="T0" y="T1"/>
            </a:cxn>
            <a:cxn ang="T33">
              <a:pos x="T2" y="T3"/>
            </a:cxn>
            <a:cxn ang="T34">
              <a:pos x="T4" y="T5"/>
            </a:cxn>
            <a:cxn ang="T35">
              <a:pos x="T6" y="T7"/>
            </a:cxn>
            <a:cxn ang="T36">
              <a:pos x="T8" y="T9"/>
            </a:cxn>
            <a:cxn ang="T37">
              <a:pos x="T10" y="T11"/>
            </a:cxn>
            <a:cxn ang="T38">
              <a:pos x="T12" y="T13"/>
            </a:cxn>
            <a:cxn ang="T39">
              <a:pos x="T14" y="T15"/>
            </a:cxn>
            <a:cxn ang="T40">
              <a:pos x="T16" y="T17"/>
            </a:cxn>
            <a:cxn ang="T41">
              <a:pos x="T18" y="T19"/>
            </a:cxn>
            <a:cxn ang="T42">
              <a:pos x="T20" y="T21"/>
            </a:cxn>
            <a:cxn ang="T43">
              <a:pos x="T22" y="T23"/>
            </a:cxn>
            <a:cxn ang="T44">
              <a:pos x="T24" y="T25"/>
            </a:cxn>
            <a:cxn ang="T45">
              <a:pos x="T26" y="T27"/>
            </a:cxn>
            <a:cxn ang="T46">
              <a:pos x="T28" y="T29"/>
            </a:cxn>
            <a:cxn ang="T47">
              <a:pos x="T30" y="T31"/>
            </a:cxn>
          </a:cxnLst>
          <a:rect l="T48" t="T49" r="T50" b="T51"/>
          <a:pathLst>
            <a:path w="599" h="49">
              <a:moveTo>
                <a:pt x="0" y="0"/>
              </a:moveTo>
              <a:lnTo>
                <a:pt x="132" y="1"/>
              </a:lnTo>
              <a:lnTo>
                <a:pt x="143" y="49"/>
              </a:lnTo>
              <a:lnTo>
                <a:pt x="160" y="49"/>
              </a:lnTo>
              <a:lnTo>
                <a:pt x="143" y="49"/>
              </a:lnTo>
              <a:lnTo>
                <a:pt x="132" y="1"/>
              </a:lnTo>
              <a:lnTo>
                <a:pt x="149" y="1"/>
              </a:lnTo>
              <a:lnTo>
                <a:pt x="160" y="49"/>
              </a:lnTo>
              <a:lnTo>
                <a:pt x="432" y="49"/>
              </a:lnTo>
              <a:lnTo>
                <a:pt x="445" y="1"/>
              </a:lnTo>
              <a:lnTo>
                <a:pt x="461" y="1"/>
              </a:lnTo>
              <a:lnTo>
                <a:pt x="448" y="49"/>
              </a:lnTo>
              <a:lnTo>
                <a:pt x="432" y="49"/>
              </a:lnTo>
              <a:lnTo>
                <a:pt x="448" y="49"/>
              </a:lnTo>
              <a:lnTo>
                <a:pt x="461" y="1"/>
              </a:lnTo>
              <a:lnTo>
                <a:pt x="599" y="2"/>
              </a:lnTo>
            </a:path>
          </a:pathLst>
        </a:cu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400050</xdr:colOff>
      <xdr:row>5</xdr:row>
      <xdr:rowOff>95250</xdr:rowOff>
    </xdr:from>
    <xdr:to>
      <xdr:col>21</xdr:col>
      <xdr:colOff>76200</xdr:colOff>
      <xdr:row>5</xdr:row>
      <xdr:rowOff>95250</xdr:rowOff>
    </xdr:to>
    <xdr:sp macro="" textlink="">
      <xdr:nvSpPr>
        <xdr:cNvPr id="98" name="Line 2">
          <a:extLst>
            <a:ext uri="{FF2B5EF4-FFF2-40B4-BE49-F238E27FC236}">
              <a16:creationId xmlns:a16="http://schemas.microsoft.com/office/drawing/2014/main" id="{7E5C7462-4D22-42A8-B57D-39B126B345A2}"/>
            </a:ext>
          </a:extLst>
        </xdr:cNvPr>
        <xdr:cNvSpPr>
          <a:spLocks noChangeShapeType="1"/>
        </xdr:cNvSpPr>
      </xdr:nvSpPr>
      <xdr:spPr bwMode="auto">
        <a:xfrm>
          <a:off x="5000625" y="1285875"/>
          <a:ext cx="0" cy="0"/>
        </a:xfrm>
        <a:prstGeom prst="line">
          <a:avLst/>
        </a:prstGeom>
        <a:noFill/>
        <a:ln w="12700">
          <a:solidFill>
            <a:srgbClr val="000000"/>
          </a:solidFill>
          <a:prstDash val="lgDash"/>
          <a:round/>
          <a:headEnd/>
          <a:tailEnd/>
        </a:ln>
      </xdr:spPr>
    </xdr:sp>
    <xdr:clientData/>
  </xdr:twoCellAnchor>
  <xdr:twoCellAnchor>
    <xdr:from>
      <xdr:col>17</xdr:col>
      <xdr:colOff>0</xdr:colOff>
      <xdr:row>6</xdr:row>
      <xdr:rowOff>219075</xdr:rowOff>
    </xdr:from>
    <xdr:to>
      <xdr:col>17</xdr:col>
      <xdr:colOff>333375</xdr:colOff>
      <xdr:row>7</xdr:row>
      <xdr:rowOff>219075</xdr:rowOff>
    </xdr:to>
    <xdr:sp macro="" textlink="">
      <xdr:nvSpPr>
        <xdr:cNvPr id="99" name="Freeform 3">
          <a:extLst>
            <a:ext uri="{FF2B5EF4-FFF2-40B4-BE49-F238E27FC236}">
              <a16:creationId xmlns:a16="http://schemas.microsoft.com/office/drawing/2014/main" id="{C3D14AC2-C65C-4A50-8B91-0CECC4DADFD2}"/>
            </a:ext>
          </a:extLst>
        </xdr:cNvPr>
        <xdr:cNvSpPr>
          <a:spLocks/>
        </xdr:cNvSpPr>
      </xdr:nvSpPr>
      <xdr:spPr bwMode="auto">
        <a:xfrm>
          <a:off x="5000625" y="1647825"/>
          <a:ext cx="0" cy="238125"/>
        </a:xfrm>
        <a:custGeom>
          <a:avLst/>
          <a:gdLst>
            <a:gd name="T0" fmla="*/ 0 w 35"/>
            <a:gd name="T1" fmla="*/ 0 h 24"/>
            <a:gd name="T2" fmla="*/ 0 w 35"/>
            <a:gd name="T3" fmla="*/ 2147483647 h 24"/>
            <a:gd name="T4" fmla="*/ 0 w 35"/>
            <a:gd name="T5" fmla="*/ 2147483647 h 24"/>
            <a:gd name="T6" fmla="*/ 0 60000 65536"/>
            <a:gd name="T7" fmla="*/ 0 60000 65536"/>
            <a:gd name="T8" fmla="*/ 0 60000 65536"/>
            <a:gd name="T9" fmla="*/ 0 w 35"/>
            <a:gd name="T10" fmla="*/ 0 h 24"/>
            <a:gd name="T11" fmla="*/ 0 w 35"/>
            <a:gd name="T12" fmla="*/ 24 h 24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35" h="24">
              <a:moveTo>
                <a:pt x="0" y="0"/>
              </a:moveTo>
              <a:lnTo>
                <a:pt x="0" y="24"/>
              </a:lnTo>
              <a:lnTo>
                <a:pt x="35" y="24"/>
              </a:lnTo>
            </a:path>
          </a:pathLst>
        </a:custGeom>
        <a:noFill/>
        <a:ln w="3175">
          <a:solidFill>
            <a:srgbClr val="000000"/>
          </a:solidFill>
          <a:prstDash val="dash"/>
          <a:round/>
          <a:headEnd/>
          <a:tailEnd/>
        </a:ln>
      </xdr:spPr>
    </xdr:sp>
    <xdr:clientData/>
  </xdr:twoCellAnchor>
  <xdr:twoCellAnchor>
    <xdr:from>
      <xdr:col>17</xdr:col>
      <xdr:colOff>0</xdr:colOff>
      <xdr:row>6</xdr:row>
      <xdr:rowOff>219075</xdr:rowOff>
    </xdr:from>
    <xdr:to>
      <xdr:col>17</xdr:col>
      <xdr:colOff>333375</xdr:colOff>
      <xdr:row>7</xdr:row>
      <xdr:rowOff>219075</xdr:rowOff>
    </xdr:to>
    <xdr:sp macro="" textlink="">
      <xdr:nvSpPr>
        <xdr:cNvPr id="100" name="Line 4">
          <a:extLst>
            <a:ext uri="{FF2B5EF4-FFF2-40B4-BE49-F238E27FC236}">
              <a16:creationId xmlns:a16="http://schemas.microsoft.com/office/drawing/2014/main" id="{6832A40F-88EF-40E1-B96D-30071C22E55D}"/>
            </a:ext>
          </a:extLst>
        </xdr:cNvPr>
        <xdr:cNvSpPr>
          <a:spLocks noChangeShapeType="1"/>
        </xdr:cNvSpPr>
      </xdr:nvSpPr>
      <xdr:spPr bwMode="auto">
        <a:xfrm>
          <a:off x="5000625" y="1647825"/>
          <a:ext cx="0" cy="238125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101" name="Group 5">
          <a:extLst>
            <a:ext uri="{FF2B5EF4-FFF2-40B4-BE49-F238E27FC236}">
              <a16:creationId xmlns:a16="http://schemas.microsoft.com/office/drawing/2014/main" id="{1FE66500-A288-4107-907B-E8520436A7B7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102" name="Line 6">
            <a:extLst>
              <a:ext uri="{FF2B5EF4-FFF2-40B4-BE49-F238E27FC236}">
                <a16:creationId xmlns:a16="http://schemas.microsoft.com/office/drawing/2014/main" id="{19EE3D2E-8208-3C13-DFC6-9C7976B08195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" name="Line 7">
            <a:extLst>
              <a:ext uri="{FF2B5EF4-FFF2-40B4-BE49-F238E27FC236}">
                <a16:creationId xmlns:a16="http://schemas.microsoft.com/office/drawing/2014/main" id="{2E999C17-B18F-96E3-143A-189B53647CD7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4" name="Line 8">
            <a:extLst>
              <a:ext uri="{FF2B5EF4-FFF2-40B4-BE49-F238E27FC236}">
                <a16:creationId xmlns:a16="http://schemas.microsoft.com/office/drawing/2014/main" id="{0A50D8F8-C2A1-834E-8D53-B46B906EB7EF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4</xdr:row>
      <xdr:rowOff>190500</xdr:rowOff>
    </xdr:from>
    <xdr:to>
      <xdr:col>15</xdr:col>
      <xdr:colOff>0</xdr:colOff>
      <xdr:row>5</xdr:row>
      <xdr:rowOff>95250</xdr:rowOff>
    </xdr:to>
    <xdr:grpSp>
      <xdr:nvGrpSpPr>
        <xdr:cNvPr id="105" name="Group 9">
          <a:extLst>
            <a:ext uri="{FF2B5EF4-FFF2-40B4-BE49-F238E27FC236}">
              <a16:creationId xmlns:a16="http://schemas.microsoft.com/office/drawing/2014/main" id="{397339E8-0D55-4C26-93F1-B47D13D777C5}"/>
            </a:ext>
          </a:extLst>
        </xdr:cNvPr>
        <xdr:cNvGrpSpPr>
          <a:grpSpLocks/>
        </xdr:cNvGrpSpPr>
      </xdr:nvGrpSpPr>
      <xdr:grpSpPr bwMode="auto">
        <a:xfrm rot="-5400000">
          <a:off x="4929187" y="1214438"/>
          <a:ext cx="142875" cy="0"/>
          <a:chOff x="269" y="1224"/>
          <a:chExt cx="216" cy="24"/>
        </a:xfrm>
      </xdr:grpSpPr>
      <xdr:sp macro="" textlink="">
        <xdr:nvSpPr>
          <xdr:cNvPr id="106" name="Line 10">
            <a:extLst>
              <a:ext uri="{FF2B5EF4-FFF2-40B4-BE49-F238E27FC236}">
                <a16:creationId xmlns:a16="http://schemas.microsoft.com/office/drawing/2014/main" id="{8D075F27-F4E6-0A73-CA84-B0CE1C26FDD2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7" name="Line 11">
            <a:extLst>
              <a:ext uri="{FF2B5EF4-FFF2-40B4-BE49-F238E27FC236}">
                <a16:creationId xmlns:a16="http://schemas.microsoft.com/office/drawing/2014/main" id="{55DAC17F-77BB-EA7D-A896-5D631CC063E9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8" name="Line 12">
            <a:extLst>
              <a:ext uri="{FF2B5EF4-FFF2-40B4-BE49-F238E27FC236}">
                <a16:creationId xmlns:a16="http://schemas.microsoft.com/office/drawing/2014/main" id="{67B1491D-DBED-F198-F263-48F99F25FF30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7</xdr:row>
      <xdr:rowOff>47625</xdr:rowOff>
    </xdr:from>
    <xdr:to>
      <xdr:col>15</xdr:col>
      <xdr:colOff>0</xdr:colOff>
      <xdr:row>8</xdr:row>
      <xdr:rowOff>57150</xdr:rowOff>
    </xdr:to>
    <xdr:grpSp>
      <xdr:nvGrpSpPr>
        <xdr:cNvPr id="109" name="Group 13">
          <a:extLst>
            <a:ext uri="{FF2B5EF4-FFF2-40B4-BE49-F238E27FC236}">
              <a16:creationId xmlns:a16="http://schemas.microsoft.com/office/drawing/2014/main" id="{21D80308-BEDF-467A-9255-DBB209C2A6F6}"/>
            </a:ext>
          </a:extLst>
        </xdr:cNvPr>
        <xdr:cNvGrpSpPr>
          <a:grpSpLocks/>
        </xdr:cNvGrpSpPr>
      </xdr:nvGrpSpPr>
      <xdr:grpSpPr bwMode="auto">
        <a:xfrm flipV="1">
          <a:off x="5000625" y="1714500"/>
          <a:ext cx="0" cy="247650"/>
          <a:chOff x="269" y="1224"/>
          <a:chExt cx="216" cy="24"/>
        </a:xfrm>
      </xdr:grpSpPr>
      <xdr:sp macro="" textlink="">
        <xdr:nvSpPr>
          <xdr:cNvPr id="110" name="Line 14">
            <a:extLst>
              <a:ext uri="{FF2B5EF4-FFF2-40B4-BE49-F238E27FC236}">
                <a16:creationId xmlns:a16="http://schemas.microsoft.com/office/drawing/2014/main" id="{191305A4-AFCD-E37D-3A13-3188D72715CF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1" name="Line 15">
            <a:extLst>
              <a:ext uri="{FF2B5EF4-FFF2-40B4-BE49-F238E27FC236}">
                <a16:creationId xmlns:a16="http://schemas.microsoft.com/office/drawing/2014/main" id="{86C95964-3B67-5C16-5AB6-5410760C57D4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2" name="Line 16">
            <a:extLst>
              <a:ext uri="{FF2B5EF4-FFF2-40B4-BE49-F238E27FC236}">
                <a16:creationId xmlns:a16="http://schemas.microsoft.com/office/drawing/2014/main" id="{260A7D84-41B2-F26F-2AD7-C6CA7389CCDA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5</xdr:row>
      <xdr:rowOff>95250</xdr:rowOff>
    </xdr:from>
    <xdr:to>
      <xdr:col>15</xdr:col>
      <xdr:colOff>0</xdr:colOff>
      <xdr:row>6</xdr:row>
      <xdr:rowOff>219075</xdr:rowOff>
    </xdr:to>
    <xdr:grpSp>
      <xdr:nvGrpSpPr>
        <xdr:cNvPr id="113" name="Group 17">
          <a:extLst>
            <a:ext uri="{FF2B5EF4-FFF2-40B4-BE49-F238E27FC236}">
              <a16:creationId xmlns:a16="http://schemas.microsoft.com/office/drawing/2014/main" id="{273A5BC1-92F2-4575-9C71-4BC5FB9F091F}"/>
            </a:ext>
          </a:extLst>
        </xdr:cNvPr>
        <xdr:cNvGrpSpPr>
          <a:grpSpLocks/>
        </xdr:cNvGrpSpPr>
      </xdr:nvGrpSpPr>
      <xdr:grpSpPr bwMode="auto">
        <a:xfrm rot="-5400000">
          <a:off x="4819650" y="1466850"/>
          <a:ext cx="361950" cy="0"/>
          <a:chOff x="269" y="1224"/>
          <a:chExt cx="216" cy="24"/>
        </a:xfrm>
      </xdr:grpSpPr>
      <xdr:sp macro="" textlink="">
        <xdr:nvSpPr>
          <xdr:cNvPr id="114" name="Line 18">
            <a:extLst>
              <a:ext uri="{FF2B5EF4-FFF2-40B4-BE49-F238E27FC236}">
                <a16:creationId xmlns:a16="http://schemas.microsoft.com/office/drawing/2014/main" id="{F78AC6D2-CFFB-A30D-57A6-8F22918C1E26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5" name="Line 19">
            <a:extLst>
              <a:ext uri="{FF2B5EF4-FFF2-40B4-BE49-F238E27FC236}">
                <a16:creationId xmlns:a16="http://schemas.microsoft.com/office/drawing/2014/main" id="{797B873E-8114-E757-FED5-B0EE552F76B7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6" name="Line 20">
            <a:extLst>
              <a:ext uri="{FF2B5EF4-FFF2-40B4-BE49-F238E27FC236}">
                <a16:creationId xmlns:a16="http://schemas.microsoft.com/office/drawing/2014/main" id="{2A38C6C5-9109-F576-89D8-AA46E30E932F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4</xdr:row>
      <xdr:rowOff>190500</xdr:rowOff>
    </xdr:from>
    <xdr:to>
      <xdr:col>15</xdr:col>
      <xdr:colOff>0</xdr:colOff>
      <xdr:row>6</xdr:row>
      <xdr:rowOff>209550</xdr:rowOff>
    </xdr:to>
    <xdr:grpSp>
      <xdr:nvGrpSpPr>
        <xdr:cNvPr id="117" name="Group 21">
          <a:extLst>
            <a:ext uri="{FF2B5EF4-FFF2-40B4-BE49-F238E27FC236}">
              <a16:creationId xmlns:a16="http://schemas.microsoft.com/office/drawing/2014/main" id="{54E8288F-BA2F-4DA7-A7DE-41ED3A567692}"/>
            </a:ext>
          </a:extLst>
        </xdr:cNvPr>
        <xdr:cNvGrpSpPr>
          <a:grpSpLocks/>
        </xdr:cNvGrpSpPr>
      </xdr:nvGrpSpPr>
      <xdr:grpSpPr bwMode="auto">
        <a:xfrm rot="-5400000">
          <a:off x="4752975" y="1390650"/>
          <a:ext cx="495300" cy="0"/>
          <a:chOff x="269" y="1224"/>
          <a:chExt cx="216" cy="24"/>
        </a:xfrm>
      </xdr:grpSpPr>
      <xdr:sp macro="" textlink="">
        <xdr:nvSpPr>
          <xdr:cNvPr id="118" name="Line 22">
            <a:extLst>
              <a:ext uri="{FF2B5EF4-FFF2-40B4-BE49-F238E27FC236}">
                <a16:creationId xmlns:a16="http://schemas.microsoft.com/office/drawing/2014/main" id="{277D4FC1-B8B5-F3B3-BF8D-174055D401DC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9" name="Line 23">
            <a:extLst>
              <a:ext uri="{FF2B5EF4-FFF2-40B4-BE49-F238E27FC236}">
                <a16:creationId xmlns:a16="http://schemas.microsoft.com/office/drawing/2014/main" id="{A80FF6F6-DE65-86DE-CD5A-B3CE6A7FC84E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0" name="Line 24">
            <a:extLst>
              <a:ext uri="{FF2B5EF4-FFF2-40B4-BE49-F238E27FC236}">
                <a16:creationId xmlns:a16="http://schemas.microsoft.com/office/drawing/2014/main" id="{66FE7C81-EBB6-1979-8849-168DCD70B69E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121" name="Group 25">
          <a:extLst>
            <a:ext uri="{FF2B5EF4-FFF2-40B4-BE49-F238E27FC236}">
              <a16:creationId xmlns:a16="http://schemas.microsoft.com/office/drawing/2014/main" id="{467CCEFF-CEB9-4B92-91AB-CAC1490A88CA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122" name="Line 26">
            <a:extLst>
              <a:ext uri="{FF2B5EF4-FFF2-40B4-BE49-F238E27FC236}">
                <a16:creationId xmlns:a16="http://schemas.microsoft.com/office/drawing/2014/main" id="{0AF3C704-533D-D0E3-6567-048265CA97BD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3" name="Line 27">
            <a:extLst>
              <a:ext uri="{FF2B5EF4-FFF2-40B4-BE49-F238E27FC236}">
                <a16:creationId xmlns:a16="http://schemas.microsoft.com/office/drawing/2014/main" id="{175A3C83-D6BC-FEDD-E5B9-7C634AA1EEAB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4" name="Line 28">
            <a:extLst>
              <a:ext uri="{FF2B5EF4-FFF2-40B4-BE49-F238E27FC236}">
                <a16:creationId xmlns:a16="http://schemas.microsoft.com/office/drawing/2014/main" id="{6CFD87AF-68D0-8CFC-4C55-B61CB061A526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125" name="Group 29">
          <a:extLst>
            <a:ext uri="{FF2B5EF4-FFF2-40B4-BE49-F238E27FC236}">
              <a16:creationId xmlns:a16="http://schemas.microsoft.com/office/drawing/2014/main" id="{0616E145-CEF0-433B-9772-85E7C1CE02D3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126" name="Line 30">
            <a:extLst>
              <a:ext uri="{FF2B5EF4-FFF2-40B4-BE49-F238E27FC236}">
                <a16:creationId xmlns:a16="http://schemas.microsoft.com/office/drawing/2014/main" id="{B99BC3A0-FB0E-5D4E-F7C8-2C32BDC0BCE3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7" name="Line 31">
            <a:extLst>
              <a:ext uri="{FF2B5EF4-FFF2-40B4-BE49-F238E27FC236}">
                <a16:creationId xmlns:a16="http://schemas.microsoft.com/office/drawing/2014/main" id="{F77CF6EC-9954-DE72-886C-041EE93D5BE2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8" name="Line 32">
            <a:extLst>
              <a:ext uri="{FF2B5EF4-FFF2-40B4-BE49-F238E27FC236}">
                <a16:creationId xmlns:a16="http://schemas.microsoft.com/office/drawing/2014/main" id="{DFC81AFB-4AEE-42E9-910A-CB7A111FF2BE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3</xdr:row>
      <xdr:rowOff>0</xdr:rowOff>
    </xdr:from>
    <xdr:to>
      <xdr:col>15</xdr:col>
      <xdr:colOff>0</xdr:colOff>
      <xdr:row>3</xdr:row>
      <xdr:rowOff>0</xdr:rowOff>
    </xdr:to>
    <xdr:grpSp>
      <xdr:nvGrpSpPr>
        <xdr:cNvPr id="129" name="Group 33">
          <a:extLst>
            <a:ext uri="{FF2B5EF4-FFF2-40B4-BE49-F238E27FC236}">
              <a16:creationId xmlns:a16="http://schemas.microsoft.com/office/drawing/2014/main" id="{103B381F-01F0-41F6-A402-51338D7E11A5}"/>
            </a:ext>
          </a:extLst>
        </xdr:cNvPr>
        <xdr:cNvGrpSpPr>
          <a:grpSpLocks/>
        </xdr:cNvGrpSpPr>
      </xdr:nvGrpSpPr>
      <xdr:grpSpPr bwMode="auto">
        <a:xfrm>
          <a:off x="5000625" y="714375"/>
          <a:ext cx="0" cy="0"/>
          <a:chOff x="269" y="1224"/>
          <a:chExt cx="216" cy="24"/>
        </a:xfrm>
      </xdr:grpSpPr>
      <xdr:sp macro="" textlink="">
        <xdr:nvSpPr>
          <xdr:cNvPr id="130" name="Line 34">
            <a:extLst>
              <a:ext uri="{FF2B5EF4-FFF2-40B4-BE49-F238E27FC236}">
                <a16:creationId xmlns:a16="http://schemas.microsoft.com/office/drawing/2014/main" id="{27E373CB-F9FA-06D7-B625-F6A0BB8A5621}"/>
              </a:ext>
            </a:extLst>
          </xdr:cNvPr>
          <xdr:cNvSpPr>
            <a:spLocks noChangeShapeType="1"/>
          </xdr:cNvSpPr>
        </xdr:nvSpPr>
        <xdr:spPr bwMode="auto">
          <a:xfrm flipV="1">
            <a:off x="269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1" name="Line 35">
            <a:extLst>
              <a:ext uri="{FF2B5EF4-FFF2-40B4-BE49-F238E27FC236}">
                <a16:creationId xmlns:a16="http://schemas.microsoft.com/office/drawing/2014/main" id="{A4667ADE-3F58-0805-EB87-B05221F3EF2C}"/>
              </a:ext>
            </a:extLst>
          </xdr:cNvPr>
          <xdr:cNvSpPr>
            <a:spLocks noChangeShapeType="1"/>
          </xdr:cNvSpPr>
        </xdr:nvSpPr>
        <xdr:spPr bwMode="auto">
          <a:xfrm flipV="1">
            <a:off x="485" y="1224"/>
            <a:ext cx="0" cy="2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2" name="Line 36">
            <a:extLst>
              <a:ext uri="{FF2B5EF4-FFF2-40B4-BE49-F238E27FC236}">
                <a16:creationId xmlns:a16="http://schemas.microsoft.com/office/drawing/2014/main" id="{8832AF7C-9954-B4EA-ED8B-83931D094549}"/>
              </a:ext>
            </a:extLst>
          </xdr:cNvPr>
          <xdr:cNvSpPr>
            <a:spLocks noChangeShapeType="1"/>
          </xdr:cNvSpPr>
        </xdr:nvSpPr>
        <xdr:spPr bwMode="auto">
          <a:xfrm>
            <a:off x="269" y="1230"/>
            <a:ext cx="216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oval" w="sm" len="sm"/>
            <a:tailEnd type="oval" w="sm" len="sm"/>
          </a:ln>
        </xdr:spPr>
      </xdr:sp>
    </xdr:grpSp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8</xdr:row>
      <xdr:rowOff>76200</xdr:rowOff>
    </xdr:to>
    <xdr:grpSp>
      <xdr:nvGrpSpPr>
        <xdr:cNvPr id="133" name="Group 37">
          <a:extLst>
            <a:ext uri="{FF2B5EF4-FFF2-40B4-BE49-F238E27FC236}">
              <a16:creationId xmlns:a16="http://schemas.microsoft.com/office/drawing/2014/main" id="{C2581567-7AE3-4CAF-92C8-9B259401C4F7}"/>
            </a:ext>
          </a:extLst>
        </xdr:cNvPr>
        <xdr:cNvGrpSpPr>
          <a:grpSpLocks/>
        </xdr:cNvGrpSpPr>
      </xdr:nvGrpSpPr>
      <xdr:grpSpPr bwMode="auto">
        <a:xfrm>
          <a:off x="5000625" y="952500"/>
          <a:ext cx="0" cy="1028700"/>
          <a:chOff x="931" y="159"/>
          <a:chExt cx="601" cy="161"/>
        </a:xfrm>
      </xdr:grpSpPr>
      <xdr:sp macro="" textlink="">
        <xdr:nvSpPr>
          <xdr:cNvPr id="134" name="Freeform 38">
            <a:extLst>
              <a:ext uri="{FF2B5EF4-FFF2-40B4-BE49-F238E27FC236}">
                <a16:creationId xmlns:a16="http://schemas.microsoft.com/office/drawing/2014/main" id="{EC34ABF7-3090-0191-09E3-45EBC5FA50D6}"/>
              </a:ext>
            </a:extLst>
          </xdr:cNvPr>
          <xdr:cNvSpPr>
            <a:spLocks/>
          </xdr:cNvSpPr>
        </xdr:nvSpPr>
        <xdr:spPr bwMode="auto">
          <a:xfrm>
            <a:off x="931" y="216"/>
            <a:ext cx="601" cy="72"/>
          </a:xfrm>
          <a:custGeom>
            <a:avLst/>
            <a:gdLst>
              <a:gd name="T0" fmla="*/ 0 w 601"/>
              <a:gd name="T1" fmla="*/ 0 h 72"/>
              <a:gd name="T2" fmla="*/ 59 w 601"/>
              <a:gd name="T3" fmla="*/ 0 h 72"/>
              <a:gd name="T4" fmla="*/ 164 w 601"/>
              <a:gd name="T5" fmla="*/ 72 h 72"/>
              <a:gd name="T6" fmla="*/ 435 w 601"/>
              <a:gd name="T7" fmla="*/ 72 h 72"/>
              <a:gd name="T8" fmla="*/ 524 w 601"/>
              <a:gd name="T9" fmla="*/ 0 h 72"/>
              <a:gd name="T10" fmla="*/ 601 w 601"/>
              <a:gd name="T11" fmla="*/ 0 h 7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01"/>
              <a:gd name="T19" fmla="*/ 0 h 72"/>
              <a:gd name="T20" fmla="*/ 601 w 601"/>
              <a:gd name="T21" fmla="*/ 72 h 7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01" h="72">
                <a:moveTo>
                  <a:pt x="0" y="0"/>
                </a:moveTo>
                <a:lnTo>
                  <a:pt x="59" y="0"/>
                </a:lnTo>
                <a:lnTo>
                  <a:pt x="164" y="72"/>
                </a:lnTo>
                <a:lnTo>
                  <a:pt x="435" y="72"/>
                </a:lnTo>
                <a:lnTo>
                  <a:pt x="524" y="0"/>
                </a:lnTo>
                <a:lnTo>
                  <a:pt x="601" y="0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5" name="Line 39">
            <a:extLst>
              <a:ext uri="{FF2B5EF4-FFF2-40B4-BE49-F238E27FC236}">
                <a16:creationId xmlns:a16="http://schemas.microsoft.com/office/drawing/2014/main" id="{50EE0DD1-34D0-997C-CBFF-D84A45CE7F08}"/>
              </a:ext>
            </a:extLst>
          </xdr:cNvPr>
          <xdr:cNvSpPr>
            <a:spLocks noChangeShapeType="1"/>
          </xdr:cNvSpPr>
        </xdr:nvSpPr>
        <xdr:spPr bwMode="auto">
          <a:xfrm>
            <a:off x="1198" y="240"/>
            <a:ext cx="186" cy="0"/>
          </a:xfrm>
          <a:prstGeom prst="line">
            <a:avLst/>
          </a:prstGeom>
          <a:noFill/>
          <a:ln w="12700">
            <a:solidFill>
              <a:srgbClr val="000000"/>
            </a:solidFill>
            <a:prstDash val="lgDash"/>
            <a:round/>
            <a:headEnd/>
            <a:tailEnd/>
          </a:ln>
        </xdr:spPr>
      </xdr:sp>
      <xdr:sp macro="" textlink="">
        <xdr:nvSpPr>
          <xdr:cNvPr id="136" name="Freeform 40">
            <a:extLst>
              <a:ext uri="{FF2B5EF4-FFF2-40B4-BE49-F238E27FC236}">
                <a16:creationId xmlns:a16="http://schemas.microsoft.com/office/drawing/2014/main" id="{904C0DFF-4438-FF3C-0A60-D72827B0979F}"/>
              </a:ext>
            </a:extLst>
          </xdr:cNvPr>
          <xdr:cNvSpPr>
            <a:spLocks/>
          </xdr:cNvSpPr>
        </xdr:nvSpPr>
        <xdr:spPr bwMode="auto">
          <a:xfrm>
            <a:off x="1003" y="288"/>
            <a:ext cx="35" cy="24"/>
          </a:xfrm>
          <a:custGeom>
            <a:avLst/>
            <a:gdLst>
              <a:gd name="T0" fmla="*/ 0 w 35"/>
              <a:gd name="T1" fmla="*/ 0 h 24"/>
              <a:gd name="T2" fmla="*/ 0 w 35"/>
              <a:gd name="T3" fmla="*/ 24 h 24"/>
              <a:gd name="T4" fmla="*/ 35 w 35"/>
              <a:gd name="T5" fmla="*/ 24 h 24"/>
              <a:gd name="T6" fmla="*/ 0 60000 65536"/>
              <a:gd name="T7" fmla="*/ 0 60000 65536"/>
              <a:gd name="T8" fmla="*/ 0 60000 65536"/>
              <a:gd name="T9" fmla="*/ 0 w 35"/>
              <a:gd name="T10" fmla="*/ 0 h 24"/>
              <a:gd name="T11" fmla="*/ 35 w 35"/>
              <a:gd name="T12" fmla="*/ 24 h 2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" h="24">
                <a:moveTo>
                  <a:pt x="0" y="0"/>
                </a:moveTo>
                <a:lnTo>
                  <a:pt x="0" y="24"/>
                </a:lnTo>
                <a:lnTo>
                  <a:pt x="35" y="24"/>
                </a:lnTo>
              </a:path>
            </a:pathLst>
          </a:custGeom>
          <a:noFill/>
          <a:ln w="3175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137" name="Line 41">
            <a:extLst>
              <a:ext uri="{FF2B5EF4-FFF2-40B4-BE49-F238E27FC236}">
                <a16:creationId xmlns:a16="http://schemas.microsoft.com/office/drawing/2014/main" id="{33C1AAB0-1CD4-C233-D778-CB4530D8D76A}"/>
              </a:ext>
            </a:extLst>
          </xdr:cNvPr>
          <xdr:cNvSpPr>
            <a:spLocks noChangeShapeType="1"/>
          </xdr:cNvSpPr>
        </xdr:nvSpPr>
        <xdr:spPr bwMode="auto">
          <a:xfrm>
            <a:off x="1003" y="288"/>
            <a:ext cx="35" cy="2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138" name="Group 42">
            <a:extLst>
              <a:ext uri="{FF2B5EF4-FFF2-40B4-BE49-F238E27FC236}">
                <a16:creationId xmlns:a16="http://schemas.microsoft.com/office/drawing/2014/main" id="{D0F801DE-BD3C-7F23-579D-96C74771335D}"/>
              </a:ext>
            </a:extLst>
          </xdr:cNvPr>
          <xdr:cNvGrpSpPr>
            <a:grpSpLocks/>
          </xdr:cNvGrpSpPr>
        </xdr:nvGrpSpPr>
        <xdr:grpSpPr bwMode="auto">
          <a:xfrm>
            <a:off x="1036" y="183"/>
            <a:ext cx="216" cy="32"/>
            <a:chOff x="269" y="1224"/>
            <a:chExt cx="216" cy="24"/>
          </a:xfrm>
        </xdr:grpSpPr>
        <xdr:sp macro="" textlink="">
          <xdr:nvSpPr>
            <xdr:cNvPr id="167" name="Line 43">
              <a:extLst>
                <a:ext uri="{FF2B5EF4-FFF2-40B4-BE49-F238E27FC236}">
                  <a16:creationId xmlns:a16="http://schemas.microsoft.com/office/drawing/2014/main" id="{B895AD9B-6A99-4850-3307-223A8FCC5521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8" name="Line 44">
              <a:extLst>
                <a:ext uri="{FF2B5EF4-FFF2-40B4-BE49-F238E27FC236}">
                  <a16:creationId xmlns:a16="http://schemas.microsoft.com/office/drawing/2014/main" id="{884BE7AA-A22B-343A-B07C-847880EBDB35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9" name="Line 45">
              <a:extLst>
                <a:ext uri="{FF2B5EF4-FFF2-40B4-BE49-F238E27FC236}">
                  <a16:creationId xmlns:a16="http://schemas.microsoft.com/office/drawing/2014/main" id="{720C9844-EC84-AA52-B21E-BCC0D3AB7F2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139" name="Group 46">
            <a:extLst>
              <a:ext uri="{FF2B5EF4-FFF2-40B4-BE49-F238E27FC236}">
                <a16:creationId xmlns:a16="http://schemas.microsoft.com/office/drawing/2014/main" id="{D489A300-CEE8-86C0-627F-63D0C51BB7F5}"/>
              </a:ext>
            </a:extLst>
          </xdr:cNvPr>
          <xdr:cNvGrpSpPr>
            <a:grpSpLocks/>
          </xdr:cNvGrpSpPr>
        </xdr:nvGrpSpPr>
        <xdr:grpSpPr bwMode="auto">
          <a:xfrm rot="-5400000">
            <a:off x="1106" y="-123"/>
            <a:ext cx="216" cy="32"/>
            <a:chOff x="269" y="1224"/>
            <a:chExt cx="216" cy="24"/>
          </a:xfrm>
        </xdr:grpSpPr>
        <xdr:sp macro="" textlink="">
          <xdr:nvSpPr>
            <xdr:cNvPr id="164" name="Line 47">
              <a:extLst>
                <a:ext uri="{FF2B5EF4-FFF2-40B4-BE49-F238E27FC236}">
                  <a16:creationId xmlns:a16="http://schemas.microsoft.com/office/drawing/2014/main" id="{07849ABE-120F-107B-6D2A-14315EF5538F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5" name="Line 48">
              <a:extLst>
                <a:ext uri="{FF2B5EF4-FFF2-40B4-BE49-F238E27FC236}">
                  <a16:creationId xmlns:a16="http://schemas.microsoft.com/office/drawing/2014/main" id="{7C2EB630-A3F6-7571-0F38-18C5F95AD038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6" name="Line 49">
              <a:extLst>
                <a:ext uri="{FF2B5EF4-FFF2-40B4-BE49-F238E27FC236}">
                  <a16:creationId xmlns:a16="http://schemas.microsoft.com/office/drawing/2014/main" id="{8184BA21-FD2A-C727-EE4D-063E965E71FC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140" name="Group 50">
            <a:extLst>
              <a:ext uri="{FF2B5EF4-FFF2-40B4-BE49-F238E27FC236}">
                <a16:creationId xmlns:a16="http://schemas.microsoft.com/office/drawing/2014/main" id="{C0769569-0E93-B135-9E72-EACB8F1AEEF8}"/>
              </a:ext>
            </a:extLst>
          </xdr:cNvPr>
          <xdr:cNvGrpSpPr>
            <a:grpSpLocks/>
          </xdr:cNvGrpSpPr>
        </xdr:nvGrpSpPr>
        <xdr:grpSpPr bwMode="auto">
          <a:xfrm flipV="1">
            <a:off x="1029" y="292"/>
            <a:ext cx="216" cy="28"/>
            <a:chOff x="269" y="1224"/>
            <a:chExt cx="216" cy="24"/>
          </a:xfrm>
        </xdr:grpSpPr>
        <xdr:sp macro="" textlink="">
          <xdr:nvSpPr>
            <xdr:cNvPr id="161" name="Line 51">
              <a:extLst>
                <a:ext uri="{FF2B5EF4-FFF2-40B4-BE49-F238E27FC236}">
                  <a16:creationId xmlns:a16="http://schemas.microsoft.com/office/drawing/2014/main" id="{A596FDE8-78D4-6B9D-5A14-572BCEC5BA24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2" name="Line 52">
              <a:extLst>
                <a:ext uri="{FF2B5EF4-FFF2-40B4-BE49-F238E27FC236}">
                  <a16:creationId xmlns:a16="http://schemas.microsoft.com/office/drawing/2014/main" id="{853D17DB-437C-3C72-D646-87AB33DDB7B5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3" name="Line 53">
              <a:extLst>
                <a:ext uri="{FF2B5EF4-FFF2-40B4-BE49-F238E27FC236}">
                  <a16:creationId xmlns:a16="http://schemas.microsoft.com/office/drawing/2014/main" id="{80DF5402-D771-1E7B-1EB1-CE7471FB841D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141" name="Group 54">
            <a:extLst>
              <a:ext uri="{FF2B5EF4-FFF2-40B4-BE49-F238E27FC236}">
                <a16:creationId xmlns:a16="http://schemas.microsoft.com/office/drawing/2014/main" id="{D976189F-CADF-489C-3FC7-2A1F8D1C993F}"/>
              </a:ext>
            </a:extLst>
          </xdr:cNvPr>
          <xdr:cNvGrpSpPr>
            <a:grpSpLocks/>
          </xdr:cNvGrpSpPr>
        </xdr:nvGrpSpPr>
        <xdr:grpSpPr bwMode="auto">
          <a:xfrm rot="-5400000">
            <a:off x="1106" y="-47"/>
            <a:ext cx="216" cy="32"/>
            <a:chOff x="269" y="1224"/>
            <a:chExt cx="216" cy="24"/>
          </a:xfrm>
        </xdr:grpSpPr>
        <xdr:sp macro="" textlink="">
          <xdr:nvSpPr>
            <xdr:cNvPr id="158" name="Line 55">
              <a:extLst>
                <a:ext uri="{FF2B5EF4-FFF2-40B4-BE49-F238E27FC236}">
                  <a16:creationId xmlns:a16="http://schemas.microsoft.com/office/drawing/2014/main" id="{460DE01F-CA86-F8FE-7299-CC75B10245DA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9" name="Line 56">
              <a:extLst>
                <a:ext uri="{FF2B5EF4-FFF2-40B4-BE49-F238E27FC236}">
                  <a16:creationId xmlns:a16="http://schemas.microsoft.com/office/drawing/2014/main" id="{1C7B22A7-B3E9-72B8-9C15-2A812047C7BB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60" name="Line 57">
              <a:extLst>
                <a:ext uri="{FF2B5EF4-FFF2-40B4-BE49-F238E27FC236}">
                  <a16:creationId xmlns:a16="http://schemas.microsoft.com/office/drawing/2014/main" id="{CAFD9004-0496-3C9E-C97D-F0000E43B741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142" name="Group 58">
            <a:extLst>
              <a:ext uri="{FF2B5EF4-FFF2-40B4-BE49-F238E27FC236}">
                <a16:creationId xmlns:a16="http://schemas.microsoft.com/office/drawing/2014/main" id="{08CDE2D4-6E2A-1E10-BD27-2A42AE16BC71}"/>
              </a:ext>
            </a:extLst>
          </xdr:cNvPr>
          <xdr:cNvGrpSpPr>
            <a:grpSpLocks/>
          </xdr:cNvGrpSpPr>
        </xdr:nvGrpSpPr>
        <xdr:grpSpPr bwMode="auto">
          <a:xfrm rot="-5400000">
            <a:off x="1084" y="-17"/>
            <a:ext cx="216" cy="32"/>
            <a:chOff x="269" y="1224"/>
            <a:chExt cx="216" cy="24"/>
          </a:xfrm>
        </xdr:grpSpPr>
        <xdr:sp macro="" textlink="">
          <xdr:nvSpPr>
            <xdr:cNvPr id="155" name="Line 59">
              <a:extLst>
                <a:ext uri="{FF2B5EF4-FFF2-40B4-BE49-F238E27FC236}">
                  <a16:creationId xmlns:a16="http://schemas.microsoft.com/office/drawing/2014/main" id="{487E508B-DCE8-58B5-4055-55278D8D8333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6" name="Line 60">
              <a:extLst>
                <a:ext uri="{FF2B5EF4-FFF2-40B4-BE49-F238E27FC236}">
                  <a16:creationId xmlns:a16="http://schemas.microsoft.com/office/drawing/2014/main" id="{B87AD15B-44BB-C2F4-37DA-1A0AB2691D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7" name="Line 61">
              <a:extLst>
                <a:ext uri="{FF2B5EF4-FFF2-40B4-BE49-F238E27FC236}">
                  <a16:creationId xmlns:a16="http://schemas.microsoft.com/office/drawing/2014/main" id="{A04C50D0-8943-30B0-48E0-677B8EB3F7E8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143" name="Group 62">
            <a:extLst>
              <a:ext uri="{FF2B5EF4-FFF2-40B4-BE49-F238E27FC236}">
                <a16:creationId xmlns:a16="http://schemas.microsoft.com/office/drawing/2014/main" id="{E596CA6A-3F81-932B-35D5-55B292261650}"/>
              </a:ext>
            </a:extLst>
          </xdr:cNvPr>
          <xdr:cNvGrpSpPr>
            <a:grpSpLocks/>
          </xdr:cNvGrpSpPr>
        </xdr:nvGrpSpPr>
        <xdr:grpSpPr bwMode="auto">
          <a:xfrm>
            <a:off x="1512" y="183"/>
            <a:ext cx="216" cy="32"/>
            <a:chOff x="269" y="1224"/>
            <a:chExt cx="216" cy="24"/>
          </a:xfrm>
        </xdr:grpSpPr>
        <xdr:sp macro="" textlink="">
          <xdr:nvSpPr>
            <xdr:cNvPr id="152" name="Line 63">
              <a:extLst>
                <a:ext uri="{FF2B5EF4-FFF2-40B4-BE49-F238E27FC236}">
                  <a16:creationId xmlns:a16="http://schemas.microsoft.com/office/drawing/2014/main" id="{A0F31AB6-0DF7-5869-877B-48FA90BD2FFB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3" name="Line 64">
              <a:extLst>
                <a:ext uri="{FF2B5EF4-FFF2-40B4-BE49-F238E27FC236}">
                  <a16:creationId xmlns:a16="http://schemas.microsoft.com/office/drawing/2014/main" id="{4ADC8A37-E845-A662-1210-95B48873262B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4" name="Line 65">
              <a:extLst>
                <a:ext uri="{FF2B5EF4-FFF2-40B4-BE49-F238E27FC236}">
                  <a16:creationId xmlns:a16="http://schemas.microsoft.com/office/drawing/2014/main" id="{AA08996A-AEAC-759D-3F7D-BD8609D72721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144" name="Group 66">
            <a:extLst>
              <a:ext uri="{FF2B5EF4-FFF2-40B4-BE49-F238E27FC236}">
                <a16:creationId xmlns:a16="http://schemas.microsoft.com/office/drawing/2014/main" id="{C7023084-2870-8228-D53B-ACBFF8D22607}"/>
              </a:ext>
            </a:extLst>
          </xdr:cNvPr>
          <xdr:cNvGrpSpPr>
            <a:grpSpLocks/>
          </xdr:cNvGrpSpPr>
        </xdr:nvGrpSpPr>
        <xdr:grpSpPr bwMode="auto">
          <a:xfrm>
            <a:off x="1129" y="183"/>
            <a:ext cx="216" cy="32"/>
            <a:chOff x="269" y="1224"/>
            <a:chExt cx="216" cy="24"/>
          </a:xfrm>
        </xdr:grpSpPr>
        <xdr:sp macro="" textlink="">
          <xdr:nvSpPr>
            <xdr:cNvPr id="149" name="Line 67">
              <a:extLst>
                <a:ext uri="{FF2B5EF4-FFF2-40B4-BE49-F238E27FC236}">
                  <a16:creationId xmlns:a16="http://schemas.microsoft.com/office/drawing/2014/main" id="{C632EBB5-944C-9EAA-DACD-970C0EC965A9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0" name="Line 68">
              <a:extLst>
                <a:ext uri="{FF2B5EF4-FFF2-40B4-BE49-F238E27FC236}">
                  <a16:creationId xmlns:a16="http://schemas.microsoft.com/office/drawing/2014/main" id="{C0C82221-63AA-ECC9-7628-C196CBA5D042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51" name="Line 69">
              <a:extLst>
                <a:ext uri="{FF2B5EF4-FFF2-40B4-BE49-F238E27FC236}">
                  <a16:creationId xmlns:a16="http://schemas.microsoft.com/office/drawing/2014/main" id="{9B87274A-5B89-CB68-A4CE-47D539CF058F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  <xdr:grpSp>
        <xdr:nvGrpSpPr>
          <xdr:cNvPr id="145" name="Group 70">
            <a:extLst>
              <a:ext uri="{FF2B5EF4-FFF2-40B4-BE49-F238E27FC236}">
                <a16:creationId xmlns:a16="http://schemas.microsoft.com/office/drawing/2014/main" id="{D6FBD4D0-FC8F-FFF3-611E-4AB428F34E7D}"/>
              </a:ext>
            </a:extLst>
          </xdr:cNvPr>
          <xdr:cNvGrpSpPr>
            <a:grpSpLocks/>
          </xdr:cNvGrpSpPr>
        </xdr:nvGrpSpPr>
        <xdr:grpSpPr bwMode="auto">
          <a:xfrm>
            <a:off x="683" y="159"/>
            <a:ext cx="216" cy="32"/>
            <a:chOff x="269" y="1224"/>
            <a:chExt cx="216" cy="24"/>
          </a:xfrm>
        </xdr:grpSpPr>
        <xdr:sp macro="" textlink="">
          <xdr:nvSpPr>
            <xdr:cNvPr id="146" name="Line 71">
              <a:extLst>
                <a:ext uri="{FF2B5EF4-FFF2-40B4-BE49-F238E27FC236}">
                  <a16:creationId xmlns:a16="http://schemas.microsoft.com/office/drawing/2014/main" id="{8F76D340-A9BE-28A2-3FB4-88922AD28AAF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269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7" name="Line 72">
              <a:extLst>
                <a:ext uri="{FF2B5EF4-FFF2-40B4-BE49-F238E27FC236}">
                  <a16:creationId xmlns:a16="http://schemas.microsoft.com/office/drawing/2014/main" id="{8DA00D66-EEBC-64CD-B560-10986EDE8EE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485" y="1224"/>
              <a:ext cx="0" cy="24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8" name="Line 73">
              <a:extLst>
                <a:ext uri="{FF2B5EF4-FFF2-40B4-BE49-F238E27FC236}">
                  <a16:creationId xmlns:a16="http://schemas.microsoft.com/office/drawing/2014/main" id="{912E8D2E-233A-5BB7-E133-6EEE1D190DD2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269" y="1230"/>
              <a:ext cx="216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oval" w="sm" len="sm"/>
              <a:tailEnd type="oval" w="sm" len="sm"/>
            </a:ln>
          </xdr:spPr>
        </xdr:sp>
      </xdr:grpSp>
    </xdr:grpSp>
    <xdr:clientData/>
  </xdr:twoCellAnchor>
  <xdr:twoCellAnchor>
    <xdr:from>
      <xdr:col>35</xdr:col>
      <xdr:colOff>85725</xdr:colOff>
      <xdr:row>8</xdr:row>
      <xdr:rowOff>19050</xdr:rowOff>
    </xdr:from>
    <xdr:to>
      <xdr:col>37</xdr:col>
      <xdr:colOff>695325</xdr:colOff>
      <xdr:row>14</xdr:row>
      <xdr:rowOff>228600</xdr:rowOff>
    </xdr:to>
    <xdr:grpSp>
      <xdr:nvGrpSpPr>
        <xdr:cNvPr id="170" name="Group 74">
          <a:extLst>
            <a:ext uri="{FF2B5EF4-FFF2-40B4-BE49-F238E27FC236}">
              <a16:creationId xmlns:a16="http://schemas.microsoft.com/office/drawing/2014/main" id="{56C692FC-90E3-4080-BD97-6C76BF8D2FE1}"/>
            </a:ext>
          </a:extLst>
        </xdr:cNvPr>
        <xdr:cNvGrpSpPr>
          <a:grpSpLocks/>
        </xdr:cNvGrpSpPr>
      </xdr:nvGrpSpPr>
      <xdr:grpSpPr bwMode="auto">
        <a:xfrm>
          <a:off x="5086350" y="1924050"/>
          <a:ext cx="2095500" cy="1638300"/>
          <a:chOff x="89" y="571"/>
          <a:chExt cx="206" cy="164"/>
        </a:xfrm>
      </xdr:grpSpPr>
      <xdr:sp macro="" textlink="">
        <xdr:nvSpPr>
          <xdr:cNvPr id="171" name="Freeform 75">
            <a:extLst>
              <a:ext uri="{FF2B5EF4-FFF2-40B4-BE49-F238E27FC236}">
                <a16:creationId xmlns:a16="http://schemas.microsoft.com/office/drawing/2014/main" id="{76039513-371C-783D-DBEB-67484DAC16DB}"/>
              </a:ext>
            </a:extLst>
          </xdr:cNvPr>
          <xdr:cNvSpPr>
            <a:spLocks/>
          </xdr:cNvSpPr>
        </xdr:nvSpPr>
        <xdr:spPr bwMode="auto">
          <a:xfrm>
            <a:off x="96" y="578"/>
            <a:ext cx="151" cy="151"/>
          </a:xfrm>
          <a:custGeom>
            <a:avLst/>
            <a:gdLst>
              <a:gd name="T0" fmla="*/ 151 w 151"/>
              <a:gd name="T1" fmla="*/ 71 h 151"/>
              <a:gd name="T2" fmla="*/ 150 w 151"/>
              <a:gd name="T3" fmla="*/ 63 h 151"/>
              <a:gd name="T4" fmla="*/ 148 w 151"/>
              <a:gd name="T5" fmla="*/ 54 h 151"/>
              <a:gd name="T6" fmla="*/ 145 w 151"/>
              <a:gd name="T7" fmla="*/ 46 h 151"/>
              <a:gd name="T8" fmla="*/ 142 w 151"/>
              <a:gd name="T9" fmla="*/ 39 h 151"/>
              <a:gd name="T10" fmla="*/ 137 w 151"/>
              <a:gd name="T11" fmla="*/ 32 h 151"/>
              <a:gd name="T12" fmla="*/ 132 w 151"/>
              <a:gd name="T13" fmla="*/ 25 h 151"/>
              <a:gd name="T14" fmla="*/ 126 w 151"/>
              <a:gd name="T15" fmla="*/ 19 h 151"/>
              <a:gd name="T16" fmla="*/ 119 w 151"/>
              <a:gd name="T17" fmla="*/ 14 h 151"/>
              <a:gd name="T18" fmla="*/ 112 w 151"/>
              <a:gd name="T19" fmla="*/ 9 h 151"/>
              <a:gd name="T20" fmla="*/ 104 w 151"/>
              <a:gd name="T21" fmla="*/ 6 h 151"/>
              <a:gd name="T22" fmla="*/ 96 w 151"/>
              <a:gd name="T23" fmla="*/ 3 h 151"/>
              <a:gd name="T24" fmla="*/ 88 w 151"/>
              <a:gd name="T25" fmla="*/ 1 h 151"/>
              <a:gd name="T26" fmla="*/ 80 w 151"/>
              <a:gd name="T27" fmla="*/ 0 h 151"/>
              <a:gd name="T28" fmla="*/ 71 w 151"/>
              <a:gd name="T29" fmla="*/ 0 h 151"/>
              <a:gd name="T30" fmla="*/ 63 w 151"/>
              <a:gd name="T31" fmla="*/ 1 h 151"/>
              <a:gd name="T32" fmla="*/ 54 w 151"/>
              <a:gd name="T33" fmla="*/ 3 h 151"/>
              <a:gd name="T34" fmla="*/ 46 w 151"/>
              <a:gd name="T35" fmla="*/ 6 h 151"/>
              <a:gd name="T36" fmla="*/ 39 w 151"/>
              <a:gd name="T37" fmla="*/ 9 h 151"/>
              <a:gd name="T38" fmla="*/ 32 w 151"/>
              <a:gd name="T39" fmla="*/ 14 h 151"/>
              <a:gd name="T40" fmla="*/ 25 w 151"/>
              <a:gd name="T41" fmla="*/ 19 h 151"/>
              <a:gd name="T42" fmla="*/ 19 w 151"/>
              <a:gd name="T43" fmla="*/ 25 h 151"/>
              <a:gd name="T44" fmla="*/ 14 w 151"/>
              <a:gd name="T45" fmla="*/ 32 h 151"/>
              <a:gd name="T46" fmla="*/ 9 w 151"/>
              <a:gd name="T47" fmla="*/ 39 h 151"/>
              <a:gd name="T48" fmla="*/ 6 w 151"/>
              <a:gd name="T49" fmla="*/ 46 h 151"/>
              <a:gd name="T50" fmla="*/ 3 w 151"/>
              <a:gd name="T51" fmla="*/ 54 h 151"/>
              <a:gd name="T52" fmla="*/ 1 w 151"/>
              <a:gd name="T53" fmla="*/ 63 h 151"/>
              <a:gd name="T54" fmla="*/ 0 w 151"/>
              <a:gd name="T55" fmla="*/ 71 h 151"/>
              <a:gd name="T56" fmla="*/ 0 w 151"/>
              <a:gd name="T57" fmla="*/ 80 h 151"/>
              <a:gd name="T58" fmla="*/ 1 w 151"/>
              <a:gd name="T59" fmla="*/ 88 h 151"/>
              <a:gd name="T60" fmla="*/ 3 w 151"/>
              <a:gd name="T61" fmla="*/ 96 h 151"/>
              <a:gd name="T62" fmla="*/ 6 w 151"/>
              <a:gd name="T63" fmla="*/ 104 h 151"/>
              <a:gd name="T64" fmla="*/ 9 w 151"/>
              <a:gd name="T65" fmla="*/ 112 h 151"/>
              <a:gd name="T66" fmla="*/ 14 w 151"/>
              <a:gd name="T67" fmla="*/ 119 h 151"/>
              <a:gd name="T68" fmla="*/ 19 w 151"/>
              <a:gd name="T69" fmla="*/ 126 h 151"/>
              <a:gd name="T70" fmla="*/ 25 w 151"/>
              <a:gd name="T71" fmla="*/ 132 h 151"/>
              <a:gd name="T72" fmla="*/ 32 w 151"/>
              <a:gd name="T73" fmla="*/ 137 h 151"/>
              <a:gd name="T74" fmla="*/ 39 w 151"/>
              <a:gd name="T75" fmla="*/ 141 h 151"/>
              <a:gd name="T76" fmla="*/ 46 w 151"/>
              <a:gd name="T77" fmla="*/ 145 h 151"/>
              <a:gd name="T78" fmla="*/ 54 w 151"/>
              <a:gd name="T79" fmla="*/ 148 h 151"/>
              <a:gd name="T80" fmla="*/ 63 w 151"/>
              <a:gd name="T81" fmla="*/ 150 h 151"/>
              <a:gd name="T82" fmla="*/ 71 w 151"/>
              <a:gd name="T83" fmla="*/ 151 h 151"/>
              <a:gd name="T84" fmla="*/ 80 w 151"/>
              <a:gd name="T85" fmla="*/ 151 h 151"/>
              <a:gd name="T86" fmla="*/ 88 w 151"/>
              <a:gd name="T87" fmla="*/ 150 h 151"/>
              <a:gd name="T88" fmla="*/ 96 w 151"/>
              <a:gd name="T89" fmla="*/ 148 h 151"/>
              <a:gd name="T90" fmla="*/ 104 w 151"/>
              <a:gd name="T91" fmla="*/ 145 h 151"/>
              <a:gd name="T92" fmla="*/ 112 w 151"/>
              <a:gd name="T93" fmla="*/ 141 h 151"/>
              <a:gd name="T94" fmla="*/ 119 w 151"/>
              <a:gd name="T95" fmla="*/ 137 h 151"/>
              <a:gd name="T96" fmla="*/ 126 w 151"/>
              <a:gd name="T97" fmla="*/ 132 h 151"/>
              <a:gd name="T98" fmla="*/ 132 w 151"/>
              <a:gd name="T99" fmla="*/ 126 h 151"/>
              <a:gd name="T100" fmla="*/ 137 w 151"/>
              <a:gd name="T101" fmla="*/ 119 h 151"/>
              <a:gd name="T102" fmla="*/ 142 w 151"/>
              <a:gd name="T103" fmla="*/ 112 h 151"/>
              <a:gd name="T104" fmla="*/ 145 w 151"/>
              <a:gd name="T105" fmla="*/ 104 h 151"/>
              <a:gd name="T106" fmla="*/ 148 w 151"/>
              <a:gd name="T107" fmla="*/ 96 h 151"/>
              <a:gd name="T108" fmla="*/ 150 w 151"/>
              <a:gd name="T109" fmla="*/ 88 h 151"/>
              <a:gd name="T110" fmla="*/ 151 w 151"/>
              <a:gd name="T111" fmla="*/ 80 h 151"/>
              <a:gd name="T112" fmla="*/ 151 w 151"/>
              <a:gd name="T113" fmla="*/ 75 h 151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51"/>
              <a:gd name="T172" fmla="*/ 0 h 151"/>
              <a:gd name="T173" fmla="*/ 151 w 151"/>
              <a:gd name="T174" fmla="*/ 151 h 151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51" h="151">
                <a:moveTo>
                  <a:pt x="151" y="75"/>
                </a:moveTo>
                <a:lnTo>
                  <a:pt x="151" y="71"/>
                </a:lnTo>
                <a:lnTo>
                  <a:pt x="150" y="67"/>
                </a:lnTo>
                <a:lnTo>
                  <a:pt x="150" y="63"/>
                </a:lnTo>
                <a:lnTo>
                  <a:pt x="149" y="59"/>
                </a:lnTo>
                <a:lnTo>
                  <a:pt x="148" y="54"/>
                </a:lnTo>
                <a:lnTo>
                  <a:pt x="147" y="50"/>
                </a:lnTo>
                <a:lnTo>
                  <a:pt x="145" y="46"/>
                </a:lnTo>
                <a:lnTo>
                  <a:pt x="143" y="43"/>
                </a:lnTo>
                <a:lnTo>
                  <a:pt x="142" y="39"/>
                </a:lnTo>
                <a:lnTo>
                  <a:pt x="139" y="35"/>
                </a:lnTo>
                <a:lnTo>
                  <a:pt x="137" y="32"/>
                </a:lnTo>
                <a:lnTo>
                  <a:pt x="134" y="28"/>
                </a:lnTo>
                <a:lnTo>
                  <a:pt x="132" y="25"/>
                </a:lnTo>
                <a:lnTo>
                  <a:pt x="129" y="22"/>
                </a:lnTo>
                <a:lnTo>
                  <a:pt x="126" y="19"/>
                </a:lnTo>
                <a:lnTo>
                  <a:pt x="122" y="16"/>
                </a:lnTo>
                <a:lnTo>
                  <a:pt x="119" y="14"/>
                </a:lnTo>
                <a:lnTo>
                  <a:pt x="116" y="11"/>
                </a:lnTo>
                <a:lnTo>
                  <a:pt x="112" y="9"/>
                </a:lnTo>
                <a:lnTo>
                  <a:pt x="108" y="7"/>
                </a:lnTo>
                <a:lnTo>
                  <a:pt x="104" y="6"/>
                </a:lnTo>
                <a:lnTo>
                  <a:pt x="100" y="4"/>
                </a:lnTo>
                <a:lnTo>
                  <a:pt x="96" y="3"/>
                </a:lnTo>
                <a:lnTo>
                  <a:pt x="92" y="2"/>
                </a:lnTo>
                <a:lnTo>
                  <a:pt x="88" y="1"/>
                </a:lnTo>
                <a:lnTo>
                  <a:pt x="84" y="0"/>
                </a:lnTo>
                <a:lnTo>
                  <a:pt x="80" y="0"/>
                </a:lnTo>
                <a:lnTo>
                  <a:pt x="75" y="0"/>
                </a:lnTo>
                <a:lnTo>
                  <a:pt x="71" y="0"/>
                </a:lnTo>
                <a:lnTo>
                  <a:pt x="67" y="0"/>
                </a:lnTo>
                <a:lnTo>
                  <a:pt x="63" y="1"/>
                </a:lnTo>
                <a:lnTo>
                  <a:pt x="59" y="2"/>
                </a:lnTo>
                <a:lnTo>
                  <a:pt x="54" y="3"/>
                </a:lnTo>
                <a:lnTo>
                  <a:pt x="50" y="4"/>
                </a:lnTo>
                <a:lnTo>
                  <a:pt x="46" y="6"/>
                </a:lnTo>
                <a:lnTo>
                  <a:pt x="43" y="7"/>
                </a:lnTo>
                <a:lnTo>
                  <a:pt x="39" y="9"/>
                </a:lnTo>
                <a:lnTo>
                  <a:pt x="35" y="11"/>
                </a:lnTo>
                <a:lnTo>
                  <a:pt x="32" y="14"/>
                </a:lnTo>
                <a:lnTo>
                  <a:pt x="28" y="16"/>
                </a:lnTo>
                <a:lnTo>
                  <a:pt x="25" y="19"/>
                </a:lnTo>
                <a:lnTo>
                  <a:pt x="22" y="22"/>
                </a:lnTo>
                <a:lnTo>
                  <a:pt x="19" y="25"/>
                </a:lnTo>
                <a:lnTo>
                  <a:pt x="16" y="28"/>
                </a:lnTo>
                <a:lnTo>
                  <a:pt x="14" y="32"/>
                </a:lnTo>
                <a:lnTo>
                  <a:pt x="11" y="35"/>
                </a:lnTo>
                <a:lnTo>
                  <a:pt x="9" y="39"/>
                </a:lnTo>
                <a:lnTo>
                  <a:pt x="7" y="43"/>
                </a:lnTo>
                <a:lnTo>
                  <a:pt x="6" y="46"/>
                </a:lnTo>
                <a:lnTo>
                  <a:pt x="4" y="50"/>
                </a:lnTo>
                <a:lnTo>
                  <a:pt x="3" y="54"/>
                </a:lnTo>
                <a:lnTo>
                  <a:pt x="2" y="59"/>
                </a:lnTo>
                <a:lnTo>
                  <a:pt x="1" y="63"/>
                </a:lnTo>
                <a:lnTo>
                  <a:pt x="0" y="67"/>
                </a:lnTo>
                <a:lnTo>
                  <a:pt x="0" y="71"/>
                </a:lnTo>
                <a:lnTo>
                  <a:pt x="0" y="75"/>
                </a:lnTo>
                <a:lnTo>
                  <a:pt x="0" y="80"/>
                </a:lnTo>
                <a:lnTo>
                  <a:pt x="0" y="84"/>
                </a:lnTo>
                <a:lnTo>
                  <a:pt x="1" y="88"/>
                </a:lnTo>
                <a:lnTo>
                  <a:pt x="2" y="92"/>
                </a:lnTo>
                <a:lnTo>
                  <a:pt x="3" y="96"/>
                </a:lnTo>
                <a:lnTo>
                  <a:pt x="4" y="100"/>
                </a:lnTo>
                <a:lnTo>
                  <a:pt x="6" y="104"/>
                </a:lnTo>
                <a:lnTo>
                  <a:pt x="7" y="108"/>
                </a:lnTo>
                <a:lnTo>
                  <a:pt x="9" y="112"/>
                </a:lnTo>
                <a:lnTo>
                  <a:pt x="11" y="115"/>
                </a:lnTo>
                <a:lnTo>
                  <a:pt x="14" y="119"/>
                </a:lnTo>
                <a:lnTo>
                  <a:pt x="16" y="122"/>
                </a:lnTo>
                <a:lnTo>
                  <a:pt x="19" y="126"/>
                </a:lnTo>
                <a:lnTo>
                  <a:pt x="22" y="129"/>
                </a:lnTo>
                <a:lnTo>
                  <a:pt x="25" y="132"/>
                </a:lnTo>
                <a:lnTo>
                  <a:pt x="28" y="134"/>
                </a:lnTo>
                <a:lnTo>
                  <a:pt x="32" y="137"/>
                </a:lnTo>
                <a:lnTo>
                  <a:pt x="35" y="139"/>
                </a:lnTo>
                <a:lnTo>
                  <a:pt x="39" y="141"/>
                </a:lnTo>
                <a:lnTo>
                  <a:pt x="43" y="143"/>
                </a:lnTo>
                <a:lnTo>
                  <a:pt x="46" y="145"/>
                </a:lnTo>
                <a:lnTo>
                  <a:pt x="50" y="147"/>
                </a:lnTo>
                <a:lnTo>
                  <a:pt x="54" y="148"/>
                </a:lnTo>
                <a:lnTo>
                  <a:pt x="59" y="149"/>
                </a:lnTo>
                <a:lnTo>
                  <a:pt x="63" y="150"/>
                </a:lnTo>
                <a:lnTo>
                  <a:pt x="67" y="150"/>
                </a:lnTo>
                <a:lnTo>
                  <a:pt x="71" y="151"/>
                </a:lnTo>
                <a:lnTo>
                  <a:pt x="75" y="151"/>
                </a:lnTo>
                <a:lnTo>
                  <a:pt x="80" y="151"/>
                </a:lnTo>
                <a:lnTo>
                  <a:pt x="84" y="150"/>
                </a:lnTo>
                <a:lnTo>
                  <a:pt x="88" y="150"/>
                </a:lnTo>
                <a:lnTo>
                  <a:pt x="92" y="149"/>
                </a:lnTo>
                <a:lnTo>
                  <a:pt x="96" y="148"/>
                </a:lnTo>
                <a:lnTo>
                  <a:pt x="100" y="147"/>
                </a:lnTo>
                <a:lnTo>
                  <a:pt x="104" y="145"/>
                </a:lnTo>
                <a:lnTo>
                  <a:pt x="108" y="143"/>
                </a:lnTo>
                <a:lnTo>
                  <a:pt x="112" y="141"/>
                </a:lnTo>
                <a:lnTo>
                  <a:pt x="116" y="139"/>
                </a:lnTo>
                <a:lnTo>
                  <a:pt x="119" y="137"/>
                </a:lnTo>
                <a:lnTo>
                  <a:pt x="122" y="134"/>
                </a:lnTo>
                <a:lnTo>
                  <a:pt x="126" y="132"/>
                </a:lnTo>
                <a:lnTo>
                  <a:pt x="129" y="129"/>
                </a:lnTo>
                <a:lnTo>
                  <a:pt x="132" y="126"/>
                </a:lnTo>
                <a:lnTo>
                  <a:pt x="134" y="122"/>
                </a:lnTo>
                <a:lnTo>
                  <a:pt x="137" y="119"/>
                </a:lnTo>
                <a:lnTo>
                  <a:pt x="139" y="115"/>
                </a:lnTo>
                <a:lnTo>
                  <a:pt x="142" y="112"/>
                </a:lnTo>
                <a:lnTo>
                  <a:pt x="143" y="108"/>
                </a:lnTo>
                <a:lnTo>
                  <a:pt x="145" y="104"/>
                </a:lnTo>
                <a:lnTo>
                  <a:pt x="147" y="100"/>
                </a:lnTo>
                <a:lnTo>
                  <a:pt x="148" y="96"/>
                </a:lnTo>
                <a:lnTo>
                  <a:pt x="149" y="92"/>
                </a:lnTo>
                <a:lnTo>
                  <a:pt x="150" y="88"/>
                </a:lnTo>
                <a:lnTo>
                  <a:pt x="150" y="84"/>
                </a:lnTo>
                <a:lnTo>
                  <a:pt x="151" y="80"/>
                </a:lnTo>
                <a:lnTo>
                  <a:pt x="151" y="75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172" name="Group 76">
            <a:extLst>
              <a:ext uri="{FF2B5EF4-FFF2-40B4-BE49-F238E27FC236}">
                <a16:creationId xmlns:a16="http://schemas.microsoft.com/office/drawing/2014/main" id="{2663D920-6CF8-FB0E-7B42-EEDD984E155E}"/>
              </a:ext>
            </a:extLst>
          </xdr:cNvPr>
          <xdr:cNvGrpSpPr>
            <a:grpSpLocks/>
          </xdr:cNvGrpSpPr>
        </xdr:nvGrpSpPr>
        <xdr:grpSpPr bwMode="auto">
          <a:xfrm>
            <a:off x="106" y="616"/>
            <a:ext cx="131" cy="37"/>
            <a:chOff x="106" y="616"/>
            <a:chExt cx="131" cy="37"/>
          </a:xfrm>
        </xdr:grpSpPr>
        <xdr:sp macro="" textlink="">
          <xdr:nvSpPr>
            <xdr:cNvPr id="183" name="Freeform 77">
              <a:extLst>
                <a:ext uri="{FF2B5EF4-FFF2-40B4-BE49-F238E27FC236}">
                  <a16:creationId xmlns:a16="http://schemas.microsoft.com/office/drawing/2014/main" id="{F37FDA5F-7112-7D6C-5002-4908BBFB49A9}"/>
                </a:ext>
              </a:extLst>
            </xdr:cNvPr>
            <xdr:cNvSpPr>
              <a:spLocks/>
            </xdr:cNvSpPr>
          </xdr:nvSpPr>
          <xdr:spPr bwMode="auto">
            <a:xfrm>
              <a:off x="171" y="616"/>
              <a:ext cx="66" cy="37"/>
            </a:xfrm>
            <a:custGeom>
              <a:avLst/>
              <a:gdLst>
                <a:gd name="T0" fmla="*/ 0 w 66"/>
                <a:gd name="T1" fmla="*/ 37 h 37"/>
                <a:gd name="T2" fmla="*/ 66 w 66"/>
                <a:gd name="T3" fmla="*/ 0 h 37"/>
                <a:gd name="T4" fmla="*/ 66 w 66"/>
                <a:gd name="T5" fmla="*/ 0 h 37"/>
                <a:gd name="T6" fmla="*/ 0 60000 65536"/>
                <a:gd name="T7" fmla="*/ 0 60000 65536"/>
                <a:gd name="T8" fmla="*/ 0 60000 65536"/>
                <a:gd name="T9" fmla="*/ 0 w 66"/>
                <a:gd name="T10" fmla="*/ 0 h 37"/>
                <a:gd name="T11" fmla="*/ 66 w 66"/>
                <a:gd name="T12" fmla="*/ 37 h 37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66" h="37">
                  <a:moveTo>
                    <a:pt x="0" y="37"/>
                  </a:moveTo>
                  <a:lnTo>
                    <a:pt x="66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4" name="Freeform 78">
              <a:extLst>
                <a:ext uri="{FF2B5EF4-FFF2-40B4-BE49-F238E27FC236}">
                  <a16:creationId xmlns:a16="http://schemas.microsoft.com/office/drawing/2014/main" id="{04BC6962-0AD7-9638-F5BB-8766DE58DEE7}"/>
                </a:ext>
              </a:extLst>
            </xdr:cNvPr>
            <xdr:cNvSpPr>
              <a:spLocks/>
            </xdr:cNvSpPr>
          </xdr:nvSpPr>
          <xdr:spPr bwMode="auto">
            <a:xfrm>
              <a:off x="106" y="616"/>
              <a:ext cx="65" cy="37"/>
            </a:xfrm>
            <a:custGeom>
              <a:avLst/>
              <a:gdLst>
                <a:gd name="T0" fmla="*/ 65 w 65"/>
                <a:gd name="T1" fmla="*/ 37 h 37"/>
                <a:gd name="T2" fmla="*/ 0 w 65"/>
                <a:gd name="T3" fmla="*/ 0 h 37"/>
                <a:gd name="T4" fmla="*/ 0 w 65"/>
                <a:gd name="T5" fmla="*/ 0 h 37"/>
                <a:gd name="T6" fmla="*/ 0 60000 65536"/>
                <a:gd name="T7" fmla="*/ 0 60000 65536"/>
                <a:gd name="T8" fmla="*/ 0 60000 65536"/>
                <a:gd name="T9" fmla="*/ 0 w 65"/>
                <a:gd name="T10" fmla="*/ 0 h 37"/>
                <a:gd name="T11" fmla="*/ 65 w 65"/>
                <a:gd name="T12" fmla="*/ 37 h 37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65" h="37">
                  <a:moveTo>
                    <a:pt x="65" y="37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5" name="Freeform 79">
              <a:extLst>
                <a:ext uri="{FF2B5EF4-FFF2-40B4-BE49-F238E27FC236}">
                  <a16:creationId xmlns:a16="http://schemas.microsoft.com/office/drawing/2014/main" id="{09139C8B-0A34-EAD2-0357-C14B8FB5EE4B}"/>
                </a:ext>
              </a:extLst>
            </xdr:cNvPr>
            <xdr:cNvSpPr>
              <a:spLocks/>
            </xdr:cNvSpPr>
          </xdr:nvSpPr>
          <xdr:spPr bwMode="auto">
            <a:xfrm>
              <a:off x="106" y="616"/>
              <a:ext cx="131" cy="1"/>
            </a:xfrm>
            <a:custGeom>
              <a:avLst/>
              <a:gdLst>
                <a:gd name="T0" fmla="*/ 0 w 131"/>
                <a:gd name="T1" fmla="*/ 0 h 1"/>
                <a:gd name="T2" fmla="*/ 131 w 131"/>
                <a:gd name="T3" fmla="*/ 0 h 1"/>
                <a:gd name="T4" fmla="*/ 131 w 131"/>
                <a:gd name="T5" fmla="*/ 0 h 1"/>
                <a:gd name="T6" fmla="*/ 0 60000 65536"/>
                <a:gd name="T7" fmla="*/ 0 60000 65536"/>
                <a:gd name="T8" fmla="*/ 0 60000 65536"/>
                <a:gd name="T9" fmla="*/ 0 w 131"/>
                <a:gd name="T10" fmla="*/ 0 h 1"/>
                <a:gd name="T11" fmla="*/ 131 w 131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31" h="1">
                  <a:moveTo>
                    <a:pt x="0" y="0"/>
                  </a:moveTo>
                  <a:lnTo>
                    <a:pt x="131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6" name="Freeform 80">
              <a:extLst>
                <a:ext uri="{FF2B5EF4-FFF2-40B4-BE49-F238E27FC236}">
                  <a16:creationId xmlns:a16="http://schemas.microsoft.com/office/drawing/2014/main" id="{47CB7C4F-DA0A-16D3-E05C-F2756A86E7EE}"/>
                </a:ext>
              </a:extLst>
            </xdr:cNvPr>
            <xdr:cNvSpPr>
              <a:spLocks/>
            </xdr:cNvSpPr>
          </xdr:nvSpPr>
          <xdr:spPr bwMode="auto">
            <a:xfrm>
              <a:off x="180" y="639"/>
              <a:ext cx="6" cy="6"/>
            </a:xfrm>
            <a:custGeom>
              <a:avLst/>
              <a:gdLst>
                <a:gd name="T0" fmla="*/ 2 w 6"/>
                <a:gd name="T1" fmla="*/ 0 h 6"/>
                <a:gd name="T2" fmla="*/ 0 w 6"/>
                <a:gd name="T3" fmla="*/ 2 h 6"/>
                <a:gd name="T4" fmla="*/ 6 w 6"/>
                <a:gd name="T5" fmla="*/ 6 h 6"/>
                <a:gd name="T6" fmla="*/ 2 w 6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2" y="0"/>
                  </a:moveTo>
                  <a:lnTo>
                    <a:pt x="0" y="2"/>
                  </a:lnTo>
                  <a:lnTo>
                    <a:pt x="6" y="6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7" name="Freeform 81">
              <a:extLst>
                <a:ext uri="{FF2B5EF4-FFF2-40B4-BE49-F238E27FC236}">
                  <a16:creationId xmlns:a16="http://schemas.microsoft.com/office/drawing/2014/main" id="{78DCB074-3528-0214-88FE-CCE2C135879F}"/>
                </a:ext>
              </a:extLst>
            </xdr:cNvPr>
            <xdr:cNvSpPr>
              <a:spLocks/>
            </xdr:cNvSpPr>
          </xdr:nvSpPr>
          <xdr:spPr bwMode="auto">
            <a:xfrm>
              <a:off x="180" y="639"/>
              <a:ext cx="6" cy="6"/>
            </a:xfrm>
            <a:custGeom>
              <a:avLst/>
              <a:gdLst>
                <a:gd name="T0" fmla="*/ 2 w 6"/>
                <a:gd name="T1" fmla="*/ 0 h 6"/>
                <a:gd name="T2" fmla="*/ 0 w 6"/>
                <a:gd name="T3" fmla="*/ 2 h 6"/>
                <a:gd name="T4" fmla="*/ 6 w 6"/>
                <a:gd name="T5" fmla="*/ 6 h 6"/>
                <a:gd name="T6" fmla="*/ 2 w 6"/>
                <a:gd name="T7" fmla="*/ 0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2" y="0"/>
                  </a:moveTo>
                  <a:lnTo>
                    <a:pt x="0" y="2"/>
                  </a:lnTo>
                  <a:lnTo>
                    <a:pt x="6" y="6"/>
                  </a:lnTo>
                  <a:lnTo>
                    <a:pt x="2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8" name="Freeform 82">
              <a:extLst>
                <a:ext uri="{FF2B5EF4-FFF2-40B4-BE49-F238E27FC236}">
                  <a16:creationId xmlns:a16="http://schemas.microsoft.com/office/drawing/2014/main" id="{BF387952-D2DD-FC5C-605B-E818E26DBFB9}"/>
                </a:ext>
              </a:extLst>
            </xdr:cNvPr>
            <xdr:cNvSpPr>
              <a:spLocks/>
            </xdr:cNvSpPr>
          </xdr:nvSpPr>
          <xdr:spPr bwMode="auto">
            <a:xfrm>
              <a:off x="157" y="639"/>
              <a:ext cx="6" cy="6"/>
            </a:xfrm>
            <a:custGeom>
              <a:avLst/>
              <a:gdLst>
                <a:gd name="T0" fmla="*/ 6 w 6"/>
                <a:gd name="T1" fmla="*/ 2 h 6"/>
                <a:gd name="T2" fmla="*/ 4 w 6"/>
                <a:gd name="T3" fmla="*/ 0 h 6"/>
                <a:gd name="T4" fmla="*/ 0 w 6"/>
                <a:gd name="T5" fmla="*/ 6 h 6"/>
                <a:gd name="T6" fmla="*/ 6 w 6"/>
                <a:gd name="T7" fmla="*/ 2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6" y="2"/>
                  </a:moveTo>
                  <a:lnTo>
                    <a:pt x="4" y="0"/>
                  </a:lnTo>
                  <a:lnTo>
                    <a:pt x="0" y="6"/>
                  </a:lnTo>
                  <a:lnTo>
                    <a:pt x="6" y="2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9" name="Freeform 83">
              <a:extLst>
                <a:ext uri="{FF2B5EF4-FFF2-40B4-BE49-F238E27FC236}">
                  <a16:creationId xmlns:a16="http://schemas.microsoft.com/office/drawing/2014/main" id="{E3053DF5-CB87-3F66-601B-6A71D3E212C6}"/>
                </a:ext>
              </a:extLst>
            </xdr:cNvPr>
            <xdr:cNvSpPr>
              <a:spLocks/>
            </xdr:cNvSpPr>
          </xdr:nvSpPr>
          <xdr:spPr bwMode="auto">
            <a:xfrm>
              <a:off x="157" y="639"/>
              <a:ext cx="6" cy="6"/>
            </a:xfrm>
            <a:custGeom>
              <a:avLst/>
              <a:gdLst>
                <a:gd name="T0" fmla="*/ 6 w 6"/>
                <a:gd name="T1" fmla="*/ 2 h 6"/>
                <a:gd name="T2" fmla="*/ 4 w 6"/>
                <a:gd name="T3" fmla="*/ 0 h 6"/>
                <a:gd name="T4" fmla="*/ 0 w 6"/>
                <a:gd name="T5" fmla="*/ 6 h 6"/>
                <a:gd name="T6" fmla="*/ 6 w 6"/>
                <a:gd name="T7" fmla="*/ 2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6"/>
                <a:gd name="T13" fmla="*/ 0 h 6"/>
                <a:gd name="T14" fmla="*/ 6 w 6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6" h="6">
                  <a:moveTo>
                    <a:pt x="6" y="2"/>
                  </a:moveTo>
                  <a:lnTo>
                    <a:pt x="4" y="0"/>
                  </a:lnTo>
                  <a:lnTo>
                    <a:pt x="0" y="6"/>
                  </a:lnTo>
                  <a:lnTo>
                    <a:pt x="6" y="2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90" name="Rectangle 84">
              <a:extLst>
                <a:ext uri="{FF2B5EF4-FFF2-40B4-BE49-F238E27FC236}">
                  <a16:creationId xmlns:a16="http://schemas.microsoft.com/office/drawing/2014/main" id="{43335A71-FDEA-9291-706E-8B731ADB9D4F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6" y="619"/>
              <a:ext cx="24" cy="1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none" lIns="0" tIns="0" rIns="0" bIns="0" anchor="t" upright="1">
              <a:spAutoFit/>
            </a:bodyPr>
            <a:lstStyle/>
            <a:p>
              <a:pPr algn="l" rtl="0">
                <a:defRPr sz="1000"/>
              </a:pPr>
              <a:r>
                <a:rPr lang="en-US" altLang="ko-KR" sz="900" b="0" i="0" strike="noStrike">
                  <a:solidFill>
                    <a:srgbClr val="000000"/>
                  </a:solidFill>
                  <a:latin typeface="굴림"/>
                  <a:ea typeface="굴림"/>
                </a:rPr>
                <a:t>120 °</a:t>
              </a:r>
            </a:p>
          </xdr:txBody>
        </xdr:sp>
        <xdr:sp macro="" textlink="">
          <xdr:nvSpPr>
            <xdr:cNvPr id="191" name="Freeform 85">
              <a:extLst>
                <a:ext uri="{FF2B5EF4-FFF2-40B4-BE49-F238E27FC236}">
                  <a16:creationId xmlns:a16="http://schemas.microsoft.com/office/drawing/2014/main" id="{60322A67-EDFC-745E-479E-1DED67DEAF50}"/>
                </a:ext>
              </a:extLst>
            </xdr:cNvPr>
            <xdr:cNvSpPr>
              <a:spLocks/>
            </xdr:cNvSpPr>
          </xdr:nvSpPr>
          <xdr:spPr bwMode="auto">
            <a:xfrm>
              <a:off x="157" y="637"/>
              <a:ext cx="29" cy="8"/>
            </a:xfrm>
            <a:custGeom>
              <a:avLst/>
              <a:gdLst>
                <a:gd name="T0" fmla="*/ 29 w 29"/>
                <a:gd name="T1" fmla="*/ 8 h 8"/>
                <a:gd name="T2" fmla="*/ 28 w 29"/>
                <a:gd name="T3" fmla="*/ 6 h 8"/>
                <a:gd name="T4" fmla="*/ 26 w 29"/>
                <a:gd name="T5" fmla="*/ 5 h 8"/>
                <a:gd name="T6" fmla="*/ 25 w 29"/>
                <a:gd name="T7" fmla="*/ 3 h 8"/>
                <a:gd name="T8" fmla="*/ 23 w 29"/>
                <a:gd name="T9" fmla="*/ 2 h 8"/>
                <a:gd name="T10" fmla="*/ 21 w 29"/>
                <a:gd name="T11" fmla="*/ 1 h 8"/>
                <a:gd name="T12" fmla="*/ 19 w 29"/>
                <a:gd name="T13" fmla="*/ 1 h 8"/>
                <a:gd name="T14" fmla="*/ 17 w 29"/>
                <a:gd name="T15" fmla="*/ 0 h 8"/>
                <a:gd name="T16" fmla="*/ 15 w 29"/>
                <a:gd name="T17" fmla="*/ 0 h 8"/>
                <a:gd name="T18" fmla="*/ 13 w 29"/>
                <a:gd name="T19" fmla="*/ 0 h 8"/>
                <a:gd name="T20" fmla="*/ 11 w 29"/>
                <a:gd name="T21" fmla="*/ 0 h 8"/>
                <a:gd name="T22" fmla="*/ 9 w 29"/>
                <a:gd name="T23" fmla="*/ 1 h 8"/>
                <a:gd name="T24" fmla="*/ 8 w 29"/>
                <a:gd name="T25" fmla="*/ 1 h 8"/>
                <a:gd name="T26" fmla="*/ 6 w 29"/>
                <a:gd name="T27" fmla="*/ 2 h 8"/>
                <a:gd name="T28" fmla="*/ 4 w 29"/>
                <a:gd name="T29" fmla="*/ 3 h 8"/>
                <a:gd name="T30" fmla="*/ 3 w 29"/>
                <a:gd name="T31" fmla="*/ 5 h 8"/>
                <a:gd name="T32" fmla="*/ 1 w 29"/>
                <a:gd name="T33" fmla="*/ 6 h 8"/>
                <a:gd name="T34" fmla="*/ 0 w 29"/>
                <a:gd name="T35" fmla="*/ 8 h 8"/>
                <a:gd name="T36" fmla="*/ 0 w 29"/>
                <a:gd name="T37" fmla="*/ 8 h 8"/>
                <a:gd name="T38" fmla="*/ 0 60000 65536"/>
                <a:gd name="T39" fmla="*/ 0 60000 65536"/>
                <a:gd name="T40" fmla="*/ 0 60000 65536"/>
                <a:gd name="T41" fmla="*/ 0 60000 65536"/>
                <a:gd name="T42" fmla="*/ 0 60000 65536"/>
                <a:gd name="T43" fmla="*/ 0 60000 65536"/>
                <a:gd name="T44" fmla="*/ 0 60000 65536"/>
                <a:gd name="T45" fmla="*/ 0 60000 65536"/>
                <a:gd name="T46" fmla="*/ 0 60000 65536"/>
                <a:gd name="T47" fmla="*/ 0 60000 65536"/>
                <a:gd name="T48" fmla="*/ 0 60000 65536"/>
                <a:gd name="T49" fmla="*/ 0 60000 65536"/>
                <a:gd name="T50" fmla="*/ 0 60000 65536"/>
                <a:gd name="T51" fmla="*/ 0 60000 65536"/>
                <a:gd name="T52" fmla="*/ 0 60000 65536"/>
                <a:gd name="T53" fmla="*/ 0 60000 65536"/>
                <a:gd name="T54" fmla="*/ 0 60000 65536"/>
                <a:gd name="T55" fmla="*/ 0 60000 65536"/>
                <a:gd name="T56" fmla="*/ 0 60000 65536"/>
                <a:gd name="T57" fmla="*/ 0 w 29"/>
                <a:gd name="T58" fmla="*/ 0 h 8"/>
                <a:gd name="T59" fmla="*/ 29 w 29"/>
                <a:gd name="T60" fmla="*/ 8 h 8"/>
              </a:gdLst>
              <a:ahLst/>
              <a:cxnLst>
                <a:cxn ang="T38">
                  <a:pos x="T0" y="T1"/>
                </a:cxn>
                <a:cxn ang="T39">
                  <a:pos x="T2" y="T3"/>
                </a:cxn>
                <a:cxn ang="T40">
                  <a:pos x="T4" y="T5"/>
                </a:cxn>
                <a:cxn ang="T41">
                  <a:pos x="T6" y="T7"/>
                </a:cxn>
                <a:cxn ang="T42">
                  <a:pos x="T8" y="T9"/>
                </a:cxn>
                <a:cxn ang="T43">
                  <a:pos x="T10" y="T11"/>
                </a:cxn>
                <a:cxn ang="T44">
                  <a:pos x="T12" y="T13"/>
                </a:cxn>
                <a:cxn ang="T45">
                  <a:pos x="T14" y="T15"/>
                </a:cxn>
                <a:cxn ang="T46">
                  <a:pos x="T16" y="T17"/>
                </a:cxn>
                <a:cxn ang="T47">
                  <a:pos x="T18" y="T19"/>
                </a:cxn>
                <a:cxn ang="T48">
                  <a:pos x="T20" y="T21"/>
                </a:cxn>
                <a:cxn ang="T49">
                  <a:pos x="T22" y="T23"/>
                </a:cxn>
                <a:cxn ang="T50">
                  <a:pos x="T24" y="T25"/>
                </a:cxn>
                <a:cxn ang="T51">
                  <a:pos x="T26" y="T27"/>
                </a:cxn>
                <a:cxn ang="T52">
                  <a:pos x="T28" y="T29"/>
                </a:cxn>
                <a:cxn ang="T53">
                  <a:pos x="T30" y="T31"/>
                </a:cxn>
                <a:cxn ang="T54">
                  <a:pos x="T32" y="T33"/>
                </a:cxn>
                <a:cxn ang="T55">
                  <a:pos x="T34" y="T35"/>
                </a:cxn>
                <a:cxn ang="T56">
                  <a:pos x="T36" y="T37"/>
                </a:cxn>
              </a:cxnLst>
              <a:rect l="T57" t="T58" r="T59" b="T60"/>
              <a:pathLst>
                <a:path w="29" h="8">
                  <a:moveTo>
                    <a:pt x="29" y="8"/>
                  </a:moveTo>
                  <a:lnTo>
                    <a:pt x="28" y="6"/>
                  </a:lnTo>
                  <a:lnTo>
                    <a:pt x="26" y="5"/>
                  </a:lnTo>
                  <a:lnTo>
                    <a:pt x="25" y="3"/>
                  </a:lnTo>
                  <a:lnTo>
                    <a:pt x="23" y="2"/>
                  </a:lnTo>
                  <a:lnTo>
                    <a:pt x="21" y="1"/>
                  </a:lnTo>
                  <a:lnTo>
                    <a:pt x="19" y="1"/>
                  </a:lnTo>
                  <a:lnTo>
                    <a:pt x="17" y="0"/>
                  </a:lnTo>
                  <a:lnTo>
                    <a:pt x="15" y="0"/>
                  </a:lnTo>
                  <a:lnTo>
                    <a:pt x="13" y="0"/>
                  </a:lnTo>
                  <a:lnTo>
                    <a:pt x="11" y="0"/>
                  </a:lnTo>
                  <a:lnTo>
                    <a:pt x="9" y="1"/>
                  </a:lnTo>
                  <a:lnTo>
                    <a:pt x="8" y="1"/>
                  </a:lnTo>
                  <a:lnTo>
                    <a:pt x="6" y="2"/>
                  </a:lnTo>
                  <a:lnTo>
                    <a:pt x="4" y="3"/>
                  </a:lnTo>
                  <a:lnTo>
                    <a:pt x="3" y="5"/>
                  </a:lnTo>
                  <a:lnTo>
                    <a:pt x="1" y="6"/>
                  </a:lnTo>
                  <a:lnTo>
                    <a:pt x="0" y="8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73" name="Freeform 86">
            <a:extLst>
              <a:ext uri="{FF2B5EF4-FFF2-40B4-BE49-F238E27FC236}">
                <a16:creationId xmlns:a16="http://schemas.microsoft.com/office/drawing/2014/main" id="{20DD7B1D-74EE-7F01-01C9-FDBB695AE677}"/>
              </a:ext>
            </a:extLst>
          </xdr:cNvPr>
          <xdr:cNvSpPr>
            <a:spLocks/>
          </xdr:cNvSpPr>
        </xdr:nvSpPr>
        <xdr:spPr bwMode="auto">
          <a:xfrm>
            <a:off x="89" y="571"/>
            <a:ext cx="165" cy="164"/>
          </a:xfrm>
          <a:custGeom>
            <a:avLst/>
            <a:gdLst>
              <a:gd name="T0" fmla="*/ 165 w 165"/>
              <a:gd name="T1" fmla="*/ 82 h 164"/>
              <a:gd name="T2" fmla="*/ 164 w 165"/>
              <a:gd name="T3" fmla="*/ 73 h 164"/>
              <a:gd name="T4" fmla="*/ 163 w 165"/>
              <a:gd name="T5" fmla="*/ 64 h 164"/>
              <a:gd name="T6" fmla="*/ 160 w 165"/>
              <a:gd name="T7" fmla="*/ 55 h 164"/>
              <a:gd name="T8" fmla="*/ 156 w 165"/>
              <a:gd name="T9" fmla="*/ 47 h 164"/>
              <a:gd name="T10" fmla="*/ 152 w 165"/>
              <a:gd name="T11" fmla="*/ 39 h 164"/>
              <a:gd name="T12" fmla="*/ 147 w 165"/>
              <a:gd name="T13" fmla="*/ 31 h 164"/>
              <a:gd name="T14" fmla="*/ 141 w 165"/>
              <a:gd name="T15" fmla="*/ 24 h 164"/>
              <a:gd name="T16" fmla="*/ 134 w 165"/>
              <a:gd name="T17" fmla="*/ 18 h 164"/>
              <a:gd name="T18" fmla="*/ 126 w 165"/>
              <a:gd name="T19" fmla="*/ 13 h 164"/>
              <a:gd name="T20" fmla="*/ 118 w 165"/>
              <a:gd name="T21" fmla="*/ 8 h 164"/>
              <a:gd name="T22" fmla="*/ 110 w 165"/>
              <a:gd name="T23" fmla="*/ 5 h 164"/>
              <a:gd name="T24" fmla="*/ 101 w 165"/>
              <a:gd name="T25" fmla="*/ 2 h 164"/>
              <a:gd name="T26" fmla="*/ 92 w 165"/>
              <a:gd name="T27" fmla="*/ 1 h 164"/>
              <a:gd name="T28" fmla="*/ 82 w 165"/>
              <a:gd name="T29" fmla="*/ 0 h 164"/>
              <a:gd name="T30" fmla="*/ 73 w 165"/>
              <a:gd name="T31" fmla="*/ 1 h 164"/>
              <a:gd name="T32" fmla="*/ 64 w 165"/>
              <a:gd name="T33" fmla="*/ 2 h 164"/>
              <a:gd name="T34" fmla="*/ 55 w 165"/>
              <a:gd name="T35" fmla="*/ 5 h 164"/>
              <a:gd name="T36" fmla="*/ 47 w 165"/>
              <a:gd name="T37" fmla="*/ 8 h 164"/>
              <a:gd name="T38" fmla="*/ 39 w 165"/>
              <a:gd name="T39" fmla="*/ 13 h 164"/>
              <a:gd name="T40" fmla="*/ 31 w 165"/>
              <a:gd name="T41" fmla="*/ 18 h 164"/>
              <a:gd name="T42" fmla="*/ 24 w 165"/>
              <a:gd name="T43" fmla="*/ 24 h 164"/>
              <a:gd name="T44" fmla="*/ 18 w 165"/>
              <a:gd name="T45" fmla="*/ 31 h 164"/>
              <a:gd name="T46" fmla="*/ 13 w 165"/>
              <a:gd name="T47" fmla="*/ 39 h 164"/>
              <a:gd name="T48" fmla="*/ 8 w 165"/>
              <a:gd name="T49" fmla="*/ 47 h 164"/>
              <a:gd name="T50" fmla="*/ 5 w 165"/>
              <a:gd name="T51" fmla="*/ 55 h 164"/>
              <a:gd name="T52" fmla="*/ 2 w 165"/>
              <a:gd name="T53" fmla="*/ 64 h 164"/>
              <a:gd name="T54" fmla="*/ 1 w 165"/>
              <a:gd name="T55" fmla="*/ 73 h 164"/>
              <a:gd name="T56" fmla="*/ 0 w 165"/>
              <a:gd name="T57" fmla="*/ 82 h 164"/>
              <a:gd name="T58" fmla="*/ 1 w 165"/>
              <a:gd name="T59" fmla="*/ 91 h 164"/>
              <a:gd name="T60" fmla="*/ 2 w 165"/>
              <a:gd name="T61" fmla="*/ 101 h 164"/>
              <a:gd name="T62" fmla="*/ 5 w 165"/>
              <a:gd name="T63" fmla="*/ 109 h 164"/>
              <a:gd name="T64" fmla="*/ 8 w 165"/>
              <a:gd name="T65" fmla="*/ 118 h 164"/>
              <a:gd name="T66" fmla="*/ 13 w 165"/>
              <a:gd name="T67" fmla="*/ 126 h 164"/>
              <a:gd name="T68" fmla="*/ 18 w 165"/>
              <a:gd name="T69" fmla="*/ 133 h 164"/>
              <a:gd name="T70" fmla="*/ 24 w 165"/>
              <a:gd name="T71" fmla="*/ 140 h 164"/>
              <a:gd name="T72" fmla="*/ 31 w 165"/>
              <a:gd name="T73" fmla="*/ 146 h 164"/>
              <a:gd name="T74" fmla="*/ 39 w 165"/>
              <a:gd name="T75" fmla="*/ 152 h 164"/>
              <a:gd name="T76" fmla="*/ 47 w 165"/>
              <a:gd name="T77" fmla="*/ 156 h 164"/>
              <a:gd name="T78" fmla="*/ 55 w 165"/>
              <a:gd name="T79" fmla="*/ 160 h 164"/>
              <a:gd name="T80" fmla="*/ 64 w 165"/>
              <a:gd name="T81" fmla="*/ 162 h 164"/>
              <a:gd name="T82" fmla="*/ 73 w 165"/>
              <a:gd name="T83" fmla="*/ 164 h 164"/>
              <a:gd name="T84" fmla="*/ 82 w 165"/>
              <a:gd name="T85" fmla="*/ 164 h 164"/>
              <a:gd name="T86" fmla="*/ 92 w 165"/>
              <a:gd name="T87" fmla="*/ 164 h 164"/>
              <a:gd name="T88" fmla="*/ 101 w 165"/>
              <a:gd name="T89" fmla="*/ 162 h 164"/>
              <a:gd name="T90" fmla="*/ 110 w 165"/>
              <a:gd name="T91" fmla="*/ 160 h 164"/>
              <a:gd name="T92" fmla="*/ 118 w 165"/>
              <a:gd name="T93" fmla="*/ 156 h 164"/>
              <a:gd name="T94" fmla="*/ 126 w 165"/>
              <a:gd name="T95" fmla="*/ 152 h 164"/>
              <a:gd name="T96" fmla="*/ 134 w 165"/>
              <a:gd name="T97" fmla="*/ 146 h 164"/>
              <a:gd name="T98" fmla="*/ 141 w 165"/>
              <a:gd name="T99" fmla="*/ 140 h 164"/>
              <a:gd name="T100" fmla="*/ 147 w 165"/>
              <a:gd name="T101" fmla="*/ 133 h 164"/>
              <a:gd name="T102" fmla="*/ 152 w 165"/>
              <a:gd name="T103" fmla="*/ 126 h 164"/>
              <a:gd name="T104" fmla="*/ 156 w 165"/>
              <a:gd name="T105" fmla="*/ 118 h 164"/>
              <a:gd name="T106" fmla="*/ 160 w 165"/>
              <a:gd name="T107" fmla="*/ 109 h 164"/>
              <a:gd name="T108" fmla="*/ 163 w 165"/>
              <a:gd name="T109" fmla="*/ 101 h 164"/>
              <a:gd name="T110" fmla="*/ 164 w 165"/>
              <a:gd name="T111" fmla="*/ 91 h 164"/>
              <a:gd name="T112" fmla="*/ 165 w 165"/>
              <a:gd name="T113" fmla="*/ 82 h 164"/>
              <a:gd name="T114" fmla="*/ 165 w 165"/>
              <a:gd name="T115" fmla="*/ 82 h 164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w 165"/>
              <a:gd name="T175" fmla="*/ 0 h 164"/>
              <a:gd name="T176" fmla="*/ 165 w 165"/>
              <a:gd name="T177" fmla="*/ 164 h 164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T174" t="T175" r="T176" b="T177"/>
            <a:pathLst>
              <a:path w="165" h="164">
                <a:moveTo>
                  <a:pt x="165" y="82"/>
                </a:moveTo>
                <a:lnTo>
                  <a:pt x="164" y="73"/>
                </a:lnTo>
                <a:lnTo>
                  <a:pt x="163" y="64"/>
                </a:lnTo>
                <a:lnTo>
                  <a:pt x="160" y="55"/>
                </a:lnTo>
                <a:lnTo>
                  <a:pt x="156" y="47"/>
                </a:lnTo>
                <a:lnTo>
                  <a:pt x="152" y="39"/>
                </a:lnTo>
                <a:lnTo>
                  <a:pt x="147" y="31"/>
                </a:lnTo>
                <a:lnTo>
                  <a:pt x="141" y="24"/>
                </a:lnTo>
                <a:lnTo>
                  <a:pt x="134" y="18"/>
                </a:lnTo>
                <a:lnTo>
                  <a:pt x="126" y="13"/>
                </a:lnTo>
                <a:lnTo>
                  <a:pt x="118" y="8"/>
                </a:lnTo>
                <a:lnTo>
                  <a:pt x="110" y="5"/>
                </a:lnTo>
                <a:lnTo>
                  <a:pt x="101" y="2"/>
                </a:lnTo>
                <a:lnTo>
                  <a:pt x="92" y="1"/>
                </a:lnTo>
                <a:lnTo>
                  <a:pt x="82" y="0"/>
                </a:lnTo>
                <a:lnTo>
                  <a:pt x="73" y="1"/>
                </a:lnTo>
                <a:lnTo>
                  <a:pt x="64" y="2"/>
                </a:lnTo>
                <a:lnTo>
                  <a:pt x="55" y="5"/>
                </a:lnTo>
                <a:lnTo>
                  <a:pt x="47" y="8"/>
                </a:lnTo>
                <a:lnTo>
                  <a:pt x="39" y="13"/>
                </a:lnTo>
                <a:lnTo>
                  <a:pt x="31" y="18"/>
                </a:lnTo>
                <a:lnTo>
                  <a:pt x="24" y="24"/>
                </a:lnTo>
                <a:lnTo>
                  <a:pt x="18" y="31"/>
                </a:lnTo>
                <a:lnTo>
                  <a:pt x="13" y="39"/>
                </a:lnTo>
                <a:lnTo>
                  <a:pt x="8" y="47"/>
                </a:lnTo>
                <a:lnTo>
                  <a:pt x="5" y="55"/>
                </a:lnTo>
                <a:lnTo>
                  <a:pt x="2" y="64"/>
                </a:lnTo>
                <a:lnTo>
                  <a:pt x="1" y="73"/>
                </a:lnTo>
                <a:lnTo>
                  <a:pt x="0" y="82"/>
                </a:lnTo>
                <a:lnTo>
                  <a:pt x="1" y="91"/>
                </a:lnTo>
                <a:lnTo>
                  <a:pt x="2" y="101"/>
                </a:lnTo>
                <a:lnTo>
                  <a:pt x="5" y="109"/>
                </a:lnTo>
                <a:lnTo>
                  <a:pt x="8" y="118"/>
                </a:lnTo>
                <a:lnTo>
                  <a:pt x="13" y="126"/>
                </a:lnTo>
                <a:lnTo>
                  <a:pt x="18" y="133"/>
                </a:lnTo>
                <a:lnTo>
                  <a:pt x="24" y="140"/>
                </a:lnTo>
                <a:lnTo>
                  <a:pt x="31" y="146"/>
                </a:lnTo>
                <a:lnTo>
                  <a:pt x="39" y="152"/>
                </a:lnTo>
                <a:lnTo>
                  <a:pt x="47" y="156"/>
                </a:lnTo>
                <a:lnTo>
                  <a:pt x="55" y="160"/>
                </a:lnTo>
                <a:lnTo>
                  <a:pt x="64" y="162"/>
                </a:lnTo>
                <a:lnTo>
                  <a:pt x="73" y="164"/>
                </a:lnTo>
                <a:lnTo>
                  <a:pt x="82" y="164"/>
                </a:lnTo>
                <a:lnTo>
                  <a:pt x="92" y="164"/>
                </a:lnTo>
                <a:lnTo>
                  <a:pt x="101" y="162"/>
                </a:lnTo>
                <a:lnTo>
                  <a:pt x="110" y="160"/>
                </a:lnTo>
                <a:lnTo>
                  <a:pt x="118" y="156"/>
                </a:lnTo>
                <a:lnTo>
                  <a:pt x="126" y="152"/>
                </a:lnTo>
                <a:lnTo>
                  <a:pt x="134" y="146"/>
                </a:lnTo>
                <a:lnTo>
                  <a:pt x="141" y="140"/>
                </a:lnTo>
                <a:lnTo>
                  <a:pt x="147" y="133"/>
                </a:lnTo>
                <a:lnTo>
                  <a:pt x="152" y="126"/>
                </a:lnTo>
                <a:lnTo>
                  <a:pt x="156" y="118"/>
                </a:lnTo>
                <a:lnTo>
                  <a:pt x="160" y="109"/>
                </a:lnTo>
                <a:lnTo>
                  <a:pt x="163" y="101"/>
                </a:lnTo>
                <a:lnTo>
                  <a:pt x="164" y="91"/>
                </a:lnTo>
                <a:lnTo>
                  <a:pt x="165" y="82"/>
                </a:lnTo>
              </a:path>
            </a:pathLst>
          </a:custGeom>
          <a:noFill/>
          <a:ln w="12700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174" name="Group 87">
            <a:extLst>
              <a:ext uri="{FF2B5EF4-FFF2-40B4-BE49-F238E27FC236}">
                <a16:creationId xmlns:a16="http://schemas.microsoft.com/office/drawing/2014/main" id="{85FC2462-86D3-9578-3E9A-BFCE0AD4551F}"/>
              </a:ext>
            </a:extLst>
          </xdr:cNvPr>
          <xdr:cNvGrpSpPr>
            <a:grpSpLocks/>
          </xdr:cNvGrpSpPr>
        </xdr:nvGrpSpPr>
        <xdr:grpSpPr bwMode="auto">
          <a:xfrm>
            <a:off x="252" y="616"/>
            <a:ext cx="43" cy="114"/>
            <a:chOff x="252" y="616"/>
            <a:chExt cx="43" cy="114"/>
          </a:xfrm>
        </xdr:grpSpPr>
        <xdr:sp macro="" textlink="">
          <xdr:nvSpPr>
            <xdr:cNvPr id="175" name="Freeform 88">
              <a:extLst>
                <a:ext uri="{FF2B5EF4-FFF2-40B4-BE49-F238E27FC236}">
                  <a16:creationId xmlns:a16="http://schemas.microsoft.com/office/drawing/2014/main" id="{5A9403DC-E0C8-9703-8A8C-7AA81BB08AF1}"/>
                </a:ext>
              </a:extLst>
            </xdr:cNvPr>
            <xdr:cNvSpPr>
              <a:spLocks/>
            </xdr:cNvSpPr>
          </xdr:nvSpPr>
          <xdr:spPr bwMode="auto">
            <a:xfrm>
              <a:off x="252" y="729"/>
              <a:ext cx="43" cy="1"/>
            </a:xfrm>
            <a:custGeom>
              <a:avLst/>
              <a:gdLst>
                <a:gd name="T0" fmla="*/ 0 w 43"/>
                <a:gd name="T1" fmla="*/ 0 h 1"/>
                <a:gd name="T2" fmla="*/ 43 w 43"/>
                <a:gd name="T3" fmla="*/ 0 h 1"/>
                <a:gd name="T4" fmla="*/ 43 w 43"/>
                <a:gd name="T5" fmla="*/ 0 h 1"/>
                <a:gd name="T6" fmla="*/ 0 60000 65536"/>
                <a:gd name="T7" fmla="*/ 0 60000 65536"/>
                <a:gd name="T8" fmla="*/ 0 60000 65536"/>
                <a:gd name="T9" fmla="*/ 0 w 43"/>
                <a:gd name="T10" fmla="*/ 0 h 1"/>
                <a:gd name="T11" fmla="*/ 43 w 43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" h="1">
                  <a:moveTo>
                    <a:pt x="0" y="0"/>
                  </a:moveTo>
                  <a:lnTo>
                    <a:pt x="43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6" name="Freeform 89">
              <a:extLst>
                <a:ext uri="{FF2B5EF4-FFF2-40B4-BE49-F238E27FC236}">
                  <a16:creationId xmlns:a16="http://schemas.microsoft.com/office/drawing/2014/main" id="{C908BEFA-E0BD-DEC2-CE3B-3BE31B8CF54B}"/>
                </a:ext>
              </a:extLst>
            </xdr:cNvPr>
            <xdr:cNvSpPr>
              <a:spLocks/>
            </xdr:cNvSpPr>
          </xdr:nvSpPr>
          <xdr:spPr bwMode="auto">
            <a:xfrm>
              <a:off x="252" y="616"/>
              <a:ext cx="43" cy="1"/>
            </a:xfrm>
            <a:custGeom>
              <a:avLst/>
              <a:gdLst>
                <a:gd name="T0" fmla="*/ 0 w 43"/>
                <a:gd name="T1" fmla="*/ 0 h 1"/>
                <a:gd name="T2" fmla="*/ 43 w 43"/>
                <a:gd name="T3" fmla="*/ 0 h 1"/>
                <a:gd name="T4" fmla="*/ 43 w 43"/>
                <a:gd name="T5" fmla="*/ 0 h 1"/>
                <a:gd name="T6" fmla="*/ 0 60000 65536"/>
                <a:gd name="T7" fmla="*/ 0 60000 65536"/>
                <a:gd name="T8" fmla="*/ 0 60000 65536"/>
                <a:gd name="T9" fmla="*/ 0 w 43"/>
                <a:gd name="T10" fmla="*/ 0 h 1"/>
                <a:gd name="T11" fmla="*/ 43 w 43"/>
                <a:gd name="T12" fmla="*/ 1 h 1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" h="1">
                  <a:moveTo>
                    <a:pt x="0" y="0"/>
                  </a:moveTo>
                  <a:lnTo>
                    <a:pt x="43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7" name="Freeform 90">
              <a:extLst>
                <a:ext uri="{FF2B5EF4-FFF2-40B4-BE49-F238E27FC236}">
                  <a16:creationId xmlns:a16="http://schemas.microsoft.com/office/drawing/2014/main" id="{90830BCB-694E-9CA3-7A0E-EDD659409877}"/>
                </a:ext>
              </a:extLst>
            </xdr:cNvPr>
            <xdr:cNvSpPr>
              <a:spLocks/>
            </xdr:cNvSpPr>
          </xdr:nvSpPr>
          <xdr:spPr bwMode="auto">
            <a:xfrm>
              <a:off x="289" y="616"/>
              <a:ext cx="1" cy="113"/>
            </a:xfrm>
            <a:custGeom>
              <a:avLst/>
              <a:gdLst>
                <a:gd name="T0" fmla="*/ 0 w 1"/>
                <a:gd name="T1" fmla="*/ 113 h 113"/>
                <a:gd name="T2" fmla="*/ 0 w 1"/>
                <a:gd name="T3" fmla="*/ 0 h 113"/>
                <a:gd name="T4" fmla="*/ 0 w 1"/>
                <a:gd name="T5" fmla="*/ 0 h 113"/>
                <a:gd name="T6" fmla="*/ 0 60000 65536"/>
                <a:gd name="T7" fmla="*/ 0 60000 65536"/>
                <a:gd name="T8" fmla="*/ 0 60000 65536"/>
                <a:gd name="T9" fmla="*/ 0 w 1"/>
                <a:gd name="T10" fmla="*/ 0 h 113"/>
                <a:gd name="T11" fmla="*/ 1 w 1"/>
                <a:gd name="T12" fmla="*/ 113 h 113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1" h="113">
                  <a:moveTo>
                    <a:pt x="0" y="113"/>
                  </a:move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8" name="Freeform 91">
              <a:extLst>
                <a:ext uri="{FF2B5EF4-FFF2-40B4-BE49-F238E27FC236}">
                  <a16:creationId xmlns:a16="http://schemas.microsoft.com/office/drawing/2014/main" id="{6F737A8C-0DB4-6854-78D1-8E7039A17E4F}"/>
                </a:ext>
              </a:extLst>
            </xdr:cNvPr>
            <xdr:cNvSpPr>
              <a:spLocks/>
            </xdr:cNvSpPr>
          </xdr:nvSpPr>
          <xdr:spPr bwMode="auto">
            <a:xfrm>
              <a:off x="288" y="722"/>
              <a:ext cx="2" cy="7"/>
            </a:xfrm>
            <a:custGeom>
              <a:avLst/>
              <a:gdLst>
                <a:gd name="T0" fmla="*/ 0 w 2"/>
                <a:gd name="T1" fmla="*/ 0 h 7"/>
                <a:gd name="T2" fmla="*/ 2 w 2"/>
                <a:gd name="T3" fmla="*/ 0 h 7"/>
                <a:gd name="T4" fmla="*/ 1 w 2"/>
                <a:gd name="T5" fmla="*/ 7 h 7"/>
                <a:gd name="T6" fmla="*/ 0 w 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7"/>
                <a:gd name="T14" fmla="*/ 2 w 2"/>
                <a:gd name="T15" fmla="*/ 7 h 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7">
                  <a:moveTo>
                    <a:pt x="0" y="0"/>
                  </a:moveTo>
                  <a:lnTo>
                    <a:pt x="2" y="0"/>
                  </a:lnTo>
                  <a:lnTo>
                    <a:pt x="1" y="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79" name="Freeform 92">
              <a:extLst>
                <a:ext uri="{FF2B5EF4-FFF2-40B4-BE49-F238E27FC236}">
                  <a16:creationId xmlns:a16="http://schemas.microsoft.com/office/drawing/2014/main" id="{C442B4EB-7452-5BF5-618E-FB4527A8F900}"/>
                </a:ext>
              </a:extLst>
            </xdr:cNvPr>
            <xdr:cNvSpPr>
              <a:spLocks/>
            </xdr:cNvSpPr>
          </xdr:nvSpPr>
          <xdr:spPr bwMode="auto">
            <a:xfrm>
              <a:off x="288" y="722"/>
              <a:ext cx="2" cy="7"/>
            </a:xfrm>
            <a:custGeom>
              <a:avLst/>
              <a:gdLst>
                <a:gd name="T0" fmla="*/ 0 w 2"/>
                <a:gd name="T1" fmla="*/ 0 h 7"/>
                <a:gd name="T2" fmla="*/ 2 w 2"/>
                <a:gd name="T3" fmla="*/ 0 h 7"/>
                <a:gd name="T4" fmla="*/ 1 w 2"/>
                <a:gd name="T5" fmla="*/ 7 h 7"/>
                <a:gd name="T6" fmla="*/ 0 w 2"/>
                <a:gd name="T7" fmla="*/ 0 h 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7"/>
                <a:gd name="T14" fmla="*/ 2 w 2"/>
                <a:gd name="T15" fmla="*/ 7 h 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7">
                  <a:moveTo>
                    <a:pt x="0" y="0"/>
                  </a:moveTo>
                  <a:lnTo>
                    <a:pt x="2" y="0"/>
                  </a:lnTo>
                  <a:lnTo>
                    <a:pt x="1" y="7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0" name="Freeform 93">
              <a:extLst>
                <a:ext uri="{FF2B5EF4-FFF2-40B4-BE49-F238E27FC236}">
                  <a16:creationId xmlns:a16="http://schemas.microsoft.com/office/drawing/2014/main" id="{F35104FB-98C0-F11C-8827-D2C711F6CA92}"/>
                </a:ext>
              </a:extLst>
            </xdr:cNvPr>
            <xdr:cNvSpPr>
              <a:spLocks/>
            </xdr:cNvSpPr>
          </xdr:nvSpPr>
          <xdr:spPr bwMode="auto">
            <a:xfrm>
              <a:off x="288" y="616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81" name="Freeform 94">
              <a:extLst>
                <a:ext uri="{FF2B5EF4-FFF2-40B4-BE49-F238E27FC236}">
                  <a16:creationId xmlns:a16="http://schemas.microsoft.com/office/drawing/2014/main" id="{F41C47BF-8935-C3B4-039C-323D15DF24B8}"/>
                </a:ext>
              </a:extLst>
            </xdr:cNvPr>
            <xdr:cNvSpPr>
              <a:spLocks/>
            </xdr:cNvSpPr>
          </xdr:nvSpPr>
          <xdr:spPr bwMode="auto">
            <a:xfrm>
              <a:off x="288" y="616"/>
              <a:ext cx="2" cy="6"/>
            </a:xfrm>
            <a:custGeom>
              <a:avLst/>
              <a:gdLst>
                <a:gd name="T0" fmla="*/ 0 w 2"/>
                <a:gd name="T1" fmla="*/ 6 h 6"/>
                <a:gd name="T2" fmla="*/ 2 w 2"/>
                <a:gd name="T3" fmla="*/ 6 h 6"/>
                <a:gd name="T4" fmla="*/ 1 w 2"/>
                <a:gd name="T5" fmla="*/ 0 h 6"/>
                <a:gd name="T6" fmla="*/ 0 w 2"/>
                <a:gd name="T7" fmla="*/ 6 h 6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2"/>
                <a:gd name="T13" fmla="*/ 0 h 6"/>
                <a:gd name="T14" fmla="*/ 2 w 2"/>
                <a:gd name="T15" fmla="*/ 6 h 6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2" h="6">
                  <a:moveTo>
                    <a:pt x="0" y="6"/>
                  </a:moveTo>
                  <a:lnTo>
                    <a:pt x="2" y="6"/>
                  </a:lnTo>
                  <a:lnTo>
                    <a:pt x="1" y="0"/>
                  </a:lnTo>
                  <a:lnTo>
                    <a:pt x="0" y="6"/>
                  </a:lnTo>
                </a:path>
              </a:pathLst>
            </a:custGeom>
            <a:noFill/>
            <a:ln w="0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2" name="Rectangle 95">
              <a:extLst>
                <a:ext uri="{FF2B5EF4-FFF2-40B4-BE49-F238E27FC236}">
                  <a16:creationId xmlns:a16="http://schemas.microsoft.com/office/drawing/2014/main" id="{047415BE-7602-A569-EEF4-76DCC6998CE0}"/>
                </a:ext>
              </a:extLst>
            </xdr:cNvPr>
            <xdr:cNvSpPr>
              <a:spLocks noChangeArrowheads="1"/>
            </xdr:cNvSpPr>
          </xdr:nvSpPr>
          <xdr:spPr bwMode="auto">
            <a:xfrm rot="10800000">
              <a:off x="258" y="668"/>
              <a:ext cx="35" cy="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en-US" altLang="ko-KR" sz="900" b="0" i="0" strike="noStrike">
                  <a:solidFill>
                    <a:srgbClr val="000000"/>
                  </a:solidFill>
                  <a:latin typeface="굴림"/>
                  <a:ea typeface="굴림"/>
                </a:rPr>
                <a:t>0.75D</a:t>
              </a:r>
            </a:p>
          </xdr:txBody>
        </xdr:sp>
      </xdr:grp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4984;\&#49688;&#47049;&#49328;&#52636;\&#51109;&#54788;&#44368;\PKIDS\SURYANG\DONGC\TOP-BS\D-CHSOI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01\&#47196;&#52972;%20&#46356;&#49828;&#53356;%20(d)\&#46020;&#47196;&#49688;&#47049;\&#51473;&#49457;&#49688;&#51204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4\c\&#50641;&#49472;&#45936;&#51060;&#53440;\&#54616;&#49688;&#46020;&#51221;&#48708;\&#50557;&#47785;&#46041;&#50504;(99)\&#52572;&#51333;\&#50557;&#47785;&#50669;&#5052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PC\data\&#46020;&#47196;&#49688;&#47049;\&#47928;&#50577;&#51204;&#4968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CEL\DATAPCS\DD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ster\&#45936;&#51060;&#53440;%20(e)\&#44600;&#50504;.&#45824;&#50864;&#44305;&#49328;\&#45453;&#51648;\&#49444;&#44228;&#45236;&#50669;&#49436;(&#46028;,&#45824;&#49437;,&#51460;&#46524;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428;&#53468;&#45812;\C\&#49444;&#44228;1\&#44396;&#51312;&#46020;(1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428;&#53468;&#45812;\C\&#49328;&#49324;&#53468;\&#49457;&#51452;4\&#49444;&#44228;&#45236;&#50669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116;&#54840;\D\&#44608;&#51116;&#54840;\&#44288;&#44592;&#49457;\5&#52264;&#51456;&#44277;\1&#53552;&#45328;&#51077;&#44396;&#49324;&#47732;&#44221;&#49324;&#51312;&#51221;\SINGLE\EMAIL\TEMP\&#44277;&#54637;&#54876;&#51452;\&#44204;&#51201;&#48372;&#44256;\&#52509;&#44292;&#54364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ster\&#45936;&#51060;&#53440;%20(e)\WINDOWS\&#48148;&#53461;%20&#54868;&#47732;\2005&#49444;&#44228;\&#44040;&#51204;(&#53080;&#45840;)\&#49444;&#44228;\&#45236;&#50669;&#44288;&#47532;\&#50556;&#44228;\&#49444;&#44228;&#45236;&#50669;&#49436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428;&#53468;&#45812;\C\&#45824;&#45909;\&#49444;&#44228;&#45236;&#50669;&#49436;(&#46028;,&#45824;&#49437;,&#51460;&#46524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4984;\&#49688;&#47049;&#49328;&#52636;\WS6-&#44277;&#53685;\SU\DAT\DATA\WAN-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24;&#44221;&#54840;\&#47196;&#52972;%20&#46356;&#49828;&#53356;%20(d)\&#54532;&#47196;&#51229;&#53944;&#48324;\&#49324;&#48169;&#49688;&#47049;&#49328;&#52636;\&#45840;&#50577;&#49885;\&#49444;&#44228;&#45236;&#50669;&#49436;(&#46028;,&#45824;&#49437;,&#51460;&#46524;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428;&#53468;&#45812;\C\&#49328;&#49324;&#53468;\&#49457;&#51452;4\&#49444;&#44228;&#45236;&#50669;&#49436;(&#46028;,&#45824;&#49437;,&#51460;&#46524;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221;&#48120;\E\&#51089;&#50629;\&#51109;&#54840;&#50896;\&#44396;&#51312;&#47932;\&#44032;&#49884;&#49444;&#44277;\&#44592;&#48376;&#53664;&#49324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4840;&#50672;\d\Project\RAMP%20B&#49688;&#47049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652;&#50500;4\C\&#46020;&#47196;&#49688;&#47049;\&#47928;&#50577;&#51204;&#49688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428;&#53468;&#45812;\&#49328;&#49324;&#53468;\&#49324;&#48169;&#45840;\2004\&#48376;&#49548;\&#49345;&#48152;&#44592;\&#44221;&#51452;&#50577;&#48513;&#50857;&#46041;-&#48320;&#44221;\&#49444;&#44228;&#45236;&#50669;&#49436;(&#46028;,&#45824;&#49437;,&#51460;&#46524;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ster\&#45936;&#51060;&#53440;%20(e)\Documents%20and%20Settings\User\Local%20Settings\Temp\_AZTMP0_\&#49444;&#44228;\&#45236;&#50669;&#44288;&#47532;\&#50556;&#44228;\&#49444;&#44228;&#45236;&#50669;&#49436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28;&#45224;&#54840;\C\WINDOWS\&#48148;&#53461;%20&#54868;&#47732;\LEE\1&#53552;&#45328;&#51077;&#44396;&#49324;&#47732;&#44221;&#49324;&#51312;&#51221;\SINGLE\EMAIL\TEMP\&#44277;&#54637;&#54876;&#51452;\&#44204;&#51201;&#48372;&#44256;\&#52509;&#44292;&#54364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ster\&#45936;&#51060;&#53440;%20(e)\Documents%20and%20Settings\pc\&#48148;&#53461;%20&#54868;&#47732;\&#48393;&#54868;&#50556;&#44228;&#51228;&#52636;\&#49444;&#44228;\&#45236;&#50669;&#44288;&#47532;\&#49328;&#51648;\&#49444;&#44228;&#45236;&#50669;&#49436;(&#49328;&#51648;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428;&#53468;&#45812;\C\&#49444;&#44228;\&#45236;&#50669;&#44288;&#47532;\&#49328;&#51648;\&#49444;&#44228;&#45236;&#50669;&#49436;(&#49328;&#51648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900;&#50864;&#54788;\C\project\&#44417;&#49888;&#44368;\&#49688;&#47049;\GOOMI\DOHWA0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28;&#45224;&#54840;\C\My%20Documents\&#49444;&#44228;&#48320;&#44221;\&#49444;&#48320;9&#52264;'2001.05.20\9&#54924;&#49688;&#47049;(&#44608;&#51116;&#54840;)\&#49892;&#51221;\&#53552;&#45328;&#49324;&#51060;&#48376;&#49440;\SINGLE\EMAIL\TEMP\&#44277;&#54637;&#54876;&#51452;\&#44204;&#51201;&#48372;&#44256;\&#52509;&#44292;&#54364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4840;&#50672;\d\Project\&#47564;&#49688;&#44368;(2&#44221;&#44036;&#46972;&#47704;)\&#44552;&#49328;&#44400;&#49688;&#47049;\&#51453;&#47548;1&#44368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01\&#47196;&#52972;%20&#46356;&#49828;&#53356;%20(d)\&#46020;&#47196;&#49688;&#47049;\&#47928;&#50577;&#51204;&#49688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oi\shareddocs\EXCEL\DATAPCS\DD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PC\data\EXCEL\DATAPCS\DD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428;&#53468;&#45812;\&#49324;&#48169;&#45840;\2005\&#48513;&#48512;\&#47928;&#44221;.&#46041;&#47196;.&#49437;&#54637;&#50808;1\&#49444;&#44228;&#45236;&#50669;&#49436;(&#46028;,&#45824;&#49437;,&#51460;&#46524;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ster\&#45936;&#51060;&#53440;%20(e)\My%20Documents\&#49444;&#44228;\&#45236;&#50669;&#44288;&#47532;\&#50556;&#44228;\&#49444;&#44228;&#45236;&#50669;&#49436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oi\shareddocs\Chol2000\DOWN\MSOFFICE\Excel\DATA1\DDD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PC\data\Chol2000\DOWN\MSOFFICE\Excel\DATA1\DDD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652;&#50500;1\C\EXCEL\DATAPCS\DD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221;&#48120;\E\&#51076;&#49884;\1\&#44592;&#48376;&#53664;&#49324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PC\data\&#46020;&#47196;&#49688;&#47049;\&#47928;&#50577;&#44552;&#49688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428;&#53468;&#45812;\C\&#49444;&#44228;\&#44396;&#51312;&#46020;\&#50556;&#44228;\&#44396;&#51312;&#46020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428;&#53468;&#45812;\C\&#49444;&#44228;\&#45236;&#50669;&#44288;&#47532;\&#50556;&#44228;\&#49444;&#44228;&#45236;&#50669;&#49436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652;&#50500;4\C\EXCEL\DATAPCS\DD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648;&#44277;2\C\&#49688;%20&#47049;\&#49688;&#47049;&#49328;&#52636;&#49436;\&#48176;&#49688;&#44277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ster\&#45936;&#51060;&#53440;%20(e)\&#49444;&#44228;\&#44396;&#51312;&#46020;\&#49328;&#51648;\&#44396;&#51312;&#46020;(&#49328;&#51648;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116;&#54840;\D\My%20Documents\&#49444;&#44228;&#48320;&#44221;\&#52509;&#52404;6&#54924;\&#49892;&#51221;\&#53552;&#45328;&#49324;&#51060;&#48376;&#49440;\SINGLE\EMAIL\TEMP\&#44277;&#54637;&#54876;&#51452;\&#44204;&#51201;&#48372;&#44256;\&#52509;&#44292;&#54364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4\c\&#50641;&#49472;&#45936;&#51060;&#53440;\&#44033;%20&#51333;%20&#45800;%20&#50948;&#49688;%20%20%20%20%20&#47049;\HP(F)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ster\&#45936;&#51060;&#53440;%20(e)\Documents%20and%20Settings\User\Local%20Settings\Temp\_AZTMP0_\&#49444;&#44228;\&#45236;&#50669;&#44288;&#47532;\&#49328;&#51648;\&#49444;&#44228;&#45236;&#50669;&#49436;(&#49328;&#51648;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PC\data\01.&#49328;&#52380;%20&#44048;&#47532;&#51089;&#50629;\2023&#45380;%20&#44048;&#47532;\01.&#50872;&#51652;&#44288;&#47532;&#49548;\02.%20&#49328;&#48520;&#51076;&#46020;(&#44592;&#48264;2)&#51312;&#44552;&#47532;\00.&#50896;&#49444;&#44228;&#49436;(&#49328;&#48520;-&#51312;&#44552;)\03%202023&#45380;%20&#49328;&#48520;&#51652;&#54868;&#51076;&#46020;%20&#49888;&#49444;&#49324;&#50629;(&#44592;&#48264;18-&#51312;&#44552;%20&#49328;114%20)(3.0km)\02.%20&#50641;&#49472;&#51088;&#47308;\2_&#49688;&#47049;&#51665;&#44228;&#54364;-&#44221;&#49345;&#48513;&#46020;%20&#50872;&#51652;&#44400;%20&#50728;&#51221;&#47732;%20&#51312;&#44552;&#47532;%20&#49328;114&#50808;(&#49328;&#48520;-&#44592;&#48264;18),L=3.0km22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48372;&#51116;\D\WINDOWS\&#48148;&#53461;%20&#54868;&#47732;\LEE\1&#53552;&#45328;&#51077;&#44396;&#49324;&#47732;&#44221;&#49324;&#51312;&#51221;\SINGLE\EMAIL\TEMP\&#44277;&#54637;&#54876;&#51452;\&#44204;&#51201;&#48372;&#44256;\&#52509;&#44292;&#54364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652;&#50500;4\D\EXCEL\DATAPCS\DD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PC\data\&#46020;&#47196;&#49688;&#47049;\&#51473;&#49457;&#49688;&#51204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4984;\&#49688;&#47049;&#49328;&#52636;\&#51109;&#54788;&#44368;\PKIDS\SURYANG\DONGC\TOP-BS\D-CHPIE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EXDATA\&#49688;&#47049;&#49328;&#52636;\&#44368;&#45824;&#53664;&#4427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횡배수관수량집계"/>
      <sheetName val="배수관 집계"/>
      <sheetName val="본선집계"/>
      <sheetName val="횡배수관현황"/>
      <sheetName val="횡배수관"/>
      <sheetName val="횡배수관평균터파기고"/>
      <sheetName val="1호맨홀토공"/>
      <sheetName val="일위대가(계측기설치)"/>
      <sheetName val="흄관기초"/>
      <sheetName val="품셈TABLE"/>
      <sheetName val="Sheet1 (2)"/>
      <sheetName val="Sheet17"/>
      <sheetName val="기둥(원형)"/>
      <sheetName val="일반맨홀수량집계(A-7 LINE)"/>
      <sheetName val="횡배수관토공수량"/>
      <sheetName val="덕전리"/>
      <sheetName val="D-CHSOIL"/>
      <sheetName val="좌측"/>
      <sheetName val="공사개요"/>
      <sheetName val="EQUIPMENT -2"/>
      <sheetName val="1공구"/>
      <sheetName val="45,46"/>
      <sheetName val="가도공"/>
      <sheetName val="제수"/>
      <sheetName val="공기"/>
      <sheetName val="입찰안"/>
      <sheetName val="포장공자재집계표"/>
      <sheetName val="위치조서"/>
      <sheetName val="접속도로1"/>
      <sheetName val="ABUT수량-A1"/>
      <sheetName val="98수문일위"/>
      <sheetName val="옹벽"/>
      <sheetName val="현장관리비"/>
      <sheetName val="단가 및 재료비"/>
      <sheetName val="토목공사일반"/>
      <sheetName val="IMPEADENCE MAP 취수장"/>
      <sheetName val="주방환기"/>
      <sheetName val="차선도색현황"/>
      <sheetName val="설계요율"/>
      <sheetName val="회사정보"/>
      <sheetName val="6PILE  (돌출)"/>
      <sheetName val="갑지"/>
      <sheetName val="DATE"/>
      <sheetName val="날개벽"/>
      <sheetName val="Sheet1"/>
      <sheetName val="BOX"/>
      <sheetName val="DATA"/>
      <sheetName val="2. 단면가정"/>
      <sheetName val="1.설계조건"/>
      <sheetName val="8. 안정검토"/>
      <sheetName val="옹벽철근"/>
      <sheetName val="배수관_집계"/>
      <sheetName val="단위수량(출력X)"/>
      <sheetName val="수량집계"/>
      <sheetName val="자재단가"/>
      <sheetName val="단면"/>
      <sheetName val="중기사용료산출근거"/>
      <sheetName val="내역"/>
      <sheetName val="물량집계"/>
      <sheetName val="재료표"/>
      <sheetName val="3.하중산정4.지지력"/>
      <sheetName val="운행기록부(업무용승용차) "/>
      <sheetName val="작성예시"/>
      <sheetName val="노임단가"/>
      <sheetName val="INPUT-DATA"/>
      <sheetName val="설계조건"/>
      <sheetName val="type-F"/>
      <sheetName val="교각1"/>
      <sheetName val="일위대가표"/>
      <sheetName val="날개벽(시점좌측)"/>
      <sheetName val="맨홀수량산출"/>
      <sheetName val="#REF"/>
      <sheetName val="안정계산"/>
      <sheetName val="단면검토"/>
      <sheetName val="1호인버트수량"/>
      <sheetName val="부대공자재집계표"/>
      <sheetName val="깬잡석1.3"/>
      <sheetName val="낙찰표"/>
      <sheetName val="데리네이타현황"/>
      <sheetName val="용집"/>
      <sheetName val="형식 - 1-2-3"/>
      <sheetName val="슬래브"/>
      <sheetName val="지구단위계획"/>
    </sheetNames>
    <sheetDataSet>
      <sheetData sheetId="0" refreshError="1">
        <row r="3">
          <cell r="C3" t="str">
            <v>S</v>
          </cell>
          <cell r="E3" t="str">
            <v>S</v>
          </cell>
        </row>
        <row r="18">
          <cell r="C18" t="str">
            <v>S</v>
          </cell>
          <cell r="E18" t="str">
            <v>S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공"/>
      <sheetName val="배수공"/>
      <sheetName val="암거"/>
      <sheetName val="포장공"/>
      <sheetName val="부대공"/>
      <sheetName val="수량집계"/>
      <sheetName val="확폭수량"/>
      <sheetName val="교각1"/>
    </sheetNames>
    <sheetDataSet>
      <sheetData sheetId="0" refreshError="1"/>
      <sheetData sheetId="1" refreshError="1">
        <row r="11">
          <cell r="AH11">
            <v>480</v>
          </cell>
        </row>
        <row r="18">
          <cell r="CS18">
            <v>13.2</v>
          </cell>
        </row>
      </sheetData>
      <sheetData sheetId="2" refreshError="1"/>
      <sheetData sheetId="3" refreshError="1">
        <row r="34">
          <cell r="BU34">
            <v>1807.94</v>
          </cell>
        </row>
        <row r="111">
          <cell r="AW111">
            <v>390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재료집계표"/>
      <sheetName val="토적"/>
      <sheetName val="깨기집계표"/>
      <sheetName val="암거깨기"/>
      <sheetName val="슬라브깨기"/>
      <sheetName val="담장및휀스"/>
      <sheetName val="중력식옹벽깨기(1.0)"/>
      <sheetName val="중력식옹벽깨기(2.0)"/>
      <sheetName val="암거집계"/>
      <sheetName val="암거(2.0×1.5)"/>
      <sheetName val="신축이음"/>
      <sheetName val="암거맨홀"/>
      <sheetName val="흄관기초"/>
      <sheetName val="휀스"/>
      <sheetName val="토적계산서"/>
      <sheetName val="토공집계(소계)"/>
      <sheetName val="총괄자재집계"/>
      <sheetName val="관급자재대"/>
      <sheetName val="포장자재수량집계"/>
      <sheetName val="콘크리트포장"/>
      <sheetName val="배수공수량"/>
      <sheetName val="면벽수량"/>
      <sheetName val="흄관(보호)(1연)"/>
      <sheetName val="흄관 보호토공(1연)"/>
      <sheetName val="표 지 "/>
      <sheetName val="자재집계"/>
      <sheetName val="토공집계"/>
      <sheetName val="지수벽 및 파라피트"/>
      <sheetName val="암거수량"/>
      <sheetName val="암거날개벽수량(1.5M)"/>
      <sheetName val="암거날개벽토공(1.5)"/>
      <sheetName val="횡배수관날개벽"/>
      <sheetName val="횡배수관날개벽수량표"/>
      <sheetName val="횡배수관날개벽잔토 "/>
      <sheetName val="횡배수관날개벽잔토산식치수표"/>
      <sheetName val="골막이(야매)"/>
      <sheetName val="토사(PE)"/>
      <sheetName val="79"/>
      <sheetName val="78"/>
      <sheetName val="77"/>
      <sheetName val="76"/>
      <sheetName val="75"/>
      <sheetName val="74"/>
      <sheetName val="73"/>
      <sheetName val="72"/>
      <sheetName val="71"/>
      <sheetName val="70"/>
      <sheetName val="68"/>
      <sheetName val="67"/>
      <sheetName val="66"/>
      <sheetName val="65"/>
      <sheetName val="64"/>
      <sheetName val="63"/>
      <sheetName val="62"/>
      <sheetName val="60"/>
      <sheetName val="59"/>
      <sheetName val="58"/>
      <sheetName val="57"/>
      <sheetName val="56"/>
      <sheetName val="54"/>
      <sheetName val="52"/>
      <sheetName val="50"/>
      <sheetName val="49"/>
      <sheetName val="48"/>
      <sheetName val="47"/>
      <sheetName val="46"/>
      <sheetName val="45"/>
      <sheetName val="43"/>
      <sheetName val="42"/>
      <sheetName val="41"/>
      <sheetName val="40"/>
      <sheetName val="39"/>
      <sheetName val="38"/>
      <sheetName val="37"/>
      <sheetName val="36"/>
      <sheetName val="35"/>
      <sheetName val="34"/>
      <sheetName val="33"/>
      <sheetName val="32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수간재적표"/>
      <sheetName val="산출근거"/>
      <sheetName val="포장공"/>
      <sheetName val="배수공"/>
      <sheetName val="Sheet2"/>
      <sheetName val="터파기및재료"/>
      <sheetName val="날개벽수량표"/>
      <sheetName val="수납명단"/>
      <sheetName val="unitpric"/>
      <sheetName val="DATE"/>
      <sheetName val="설계조건"/>
      <sheetName val="도근좌표"/>
      <sheetName val="ABUT수량-A1"/>
      <sheetName val="단위중량"/>
      <sheetName val="교각1"/>
      <sheetName val="덕전리"/>
      <sheetName val="내역"/>
      <sheetName val="단면가정"/>
      <sheetName val="조명시설"/>
      <sheetName val="슬래브(PF)(하류)"/>
      <sheetName val="약목역앞"/>
      <sheetName val="토공"/>
      <sheetName val="자재단가"/>
      <sheetName val="노임단가"/>
      <sheetName val="말뚝지지력산정"/>
      <sheetName val="목록"/>
      <sheetName val="맨홀수량산출"/>
      <sheetName val="자재목록"/>
      <sheetName val="중기목록"/>
      <sheetName val="일위목록"/>
      <sheetName val="단가목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공"/>
      <sheetName val="배수공"/>
      <sheetName val="암거"/>
      <sheetName val="포장공"/>
      <sheetName val="포장공 (2)"/>
      <sheetName val="부대공"/>
      <sheetName val="수량집계"/>
      <sheetName val="확폭수량"/>
      <sheetName val="편입토지조서"/>
      <sheetName val="편입토지조서 (2)"/>
      <sheetName val="Sheet1"/>
      <sheetName val="Sheet8"/>
      <sheetName val="덕전리"/>
      <sheetName val="흄관기초"/>
      <sheetName val="7급줄떼"/>
      <sheetName val="교대(A1)"/>
    </sheetNames>
    <sheetDataSet>
      <sheetData sheetId="0"/>
      <sheetData sheetId="1">
        <row r="11">
          <cell r="AL11">
            <v>0</v>
          </cell>
        </row>
        <row r="35">
          <cell r="DI35">
            <v>24.619999999999997</v>
          </cell>
          <cell r="DJ35">
            <v>5.01</v>
          </cell>
          <cell r="DM35">
            <v>7.5999999999999998E-2</v>
          </cell>
          <cell r="DN35">
            <v>20</v>
          </cell>
          <cell r="DO35">
            <v>16.5</v>
          </cell>
        </row>
      </sheetData>
      <sheetData sheetId="2">
        <row r="26">
          <cell r="AY26">
            <v>91.02</v>
          </cell>
          <cell r="AZ26">
            <v>9.98</v>
          </cell>
          <cell r="BV26">
            <v>56</v>
          </cell>
          <cell r="CI26">
            <v>2.1720000000000002</v>
          </cell>
          <cell r="CJ26">
            <v>3.1349999999999998</v>
          </cell>
          <cell r="CK26">
            <v>2.4359999999999999</v>
          </cell>
          <cell r="CL26">
            <v>1.01</v>
          </cell>
          <cell r="CM26">
            <v>0.378</v>
          </cell>
        </row>
      </sheetData>
      <sheetData sheetId="3">
        <row r="8">
          <cell r="AY8" t="e">
            <v>#REF!</v>
          </cell>
        </row>
        <row r="13">
          <cell r="AY13" t="e">
            <v>#REF!</v>
          </cell>
        </row>
        <row r="18">
          <cell r="AY18" t="e">
            <v>#REF!</v>
          </cell>
        </row>
        <row r="23">
          <cell r="AY23" t="e">
            <v>#REF!</v>
          </cell>
        </row>
        <row r="28">
          <cell r="AT28" t="e">
            <v>#REF!</v>
          </cell>
        </row>
        <row r="33">
          <cell r="AT33" t="e">
            <v>#REF!</v>
          </cell>
        </row>
        <row r="38">
          <cell r="AT38" t="e">
            <v>#REF!</v>
          </cell>
        </row>
        <row r="43">
          <cell r="AV43" t="e">
            <v>#REF!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  <sheetName val="배수공"/>
      <sheetName val="토사(PE)"/>
      <sheetName val="포장공"/>
      <sheetName val="Sheet1"/>
      <sheetName val="골막이(야매)"/>
      <sheetName val="암거"/>
      <sheetName val="집수정"/>
      <sheetName val="TOTAL_BOQ"/>
      <sheetName val="교각1"/>
      <sheetName val="덕전리"/>
      <sheetName val="조명시설"/>
      <sheetName val="단가 (2)"/>
      <sheetName val="본체"/>
      <sheetName val="내역표지"/>
      <sheetName val="원가계산서(총괄)"/>
      <sheetName val="산출내역집계"/>
      <sheetName val="건축집계"/>
      <sheetName val="건축내역"/>
      <sheetName val="토목집계"/>
      <sheetName val="토목내역"/>
      <sheetName val="설비집계"/>
      <sheetName val="설비내역"/>
      <sheetName val="중기일위대가"/>
      <sheetName val="일위대가"/>
      <sheetName val="에너지요금"/>
      <sheetName val="금액내역서"/>
      <sheetName val="APT"/>
      <sheetName val="일반교실"/>
      <sheetName val="맨홀토공산출"/>
      <sheetName val="구역화물"/>
      <sheetName val="방송(체육관)"/>
      <sheetName val="G.R300경비"/>
      <sheetName val="예정(3)"/>
      <sheetName val="실행철강하도"/>
      <sheetName val="연결임시"/>
      <sheetName val="우,오수"/>
      <sheetName val="단위수량"/>
      <sheetName val="sw1"/>
      <sheetName val="DDD"/>
      <sheetName val="말뚝지지력산정"/>
      <sheetName val="교각(P1)수량"/>
      <sheetName val="용소리교"/>
      <sheetName val="전선관"/>
      <sheetName val="조건표"/>
      <sheetName val="토공(우물통,기타) "/>
      <sheetName val="설계내역서"/>
      <sheetName val="DATE"/>
      <sheetName val="물가시세"/>
      <sheetName val="unitpric"/>
      <sheetName val="흥양2교토공집계표"/>
      <sheetName val="측구공"/>
      <sheetName val="ABUT수량-A1"/>
      <sheetName val="P_E이중관보호공800(터파기)"/>
      <sheetName val="P_E이중관보호공800"/>
      <sheetName val="Excel"/>
      <sheetName val="3BL공동구 수량"/>
      <sheetName val="빌딩 안내"/>
      <sheetName val="내역서1"/>
      <sheetName val="대로근거"/>
      <sheetName val="6동"/>
      <sheetName val="산근"/>
      <sheetName val="교육종류"/>
      <sheetName val="파일의이용"/>
      <sheetName val="차액보증"/>
      <sheetName val="노무비계"/>
      <sheetName val="wall"/>
      <sheetName val="내역"/>
      <sheetName val="2000년1차"/>
      <sheetName val="2공구산출내역"/>
      <sheetName val="식재가격"/>
      <sheetName val="식재총괄"/>
      <sheetName val="수량3"/>
      <sheetName val="TEST1"/>
      <sheetName val="총괄"/>
      <sheetName val="2000년 공정표"/>
      <sheetName val="C-직노1"/>
      <sheetName val="품셈TABLE"/>
      <sheetName val="천방교접속"/>
      <sheetName val="현장관리비"/>
      <sheetName val="포장수량"/>
      <sheetName val="우수공"/>
      <sheetName val="기계경비목록"/>
      <sheetName val="tggwan(mac)"/>
      <sheetName val="noyim"/>
      <sheetName val="Sheet17"/>
      <sheetName val="경산"/>
      <sheetName val="공종"/>
      <sheetName val="6PILE  (돌출)"/>
      <sheetName val="부대공자재집계표"/>
      <sheetName val="가도공"/>
      <sheetName val="토목주소"/>
      <sheetName val="프랜트면허"/>
      <sheetName val="Sheet2"/>
      <sheetName val="cal"/>
      <sheetName val="계정"/>
      <sheetName val="내역서"/>
      <sheetName val="자재 집계표"/>
      <sheetName val="Sheet1 (2)"/>
      <sheetName val="갑지"/>
      <sheetName val="집계표"/>
      <sheetName val="인건비 "/>
      <sheetName val="아스팔트 포장총괄집계표"/>
      <sheetName val="단가일람"/>
      <sheetName val="SLAB"/>
      <sheetName val="단면검토"/>
      <sheetName val="설계조건"/>
      <sheetName val="수량집계"/>
      <sheetName val="Total"/>
      <sheetName val="설계설명서"/>
      <sheetName val="2@ BOX"/>
      <sheetName val="구천"/>
      <sheetName val="input"/>
      <sheetName val="수량산출"/>
      <sheetName val="산출근거"/>
      <sheetName val="기계경비"/>
      <sheetName val="#REF"/>
      <sheetName val="취수탑"/>
      <sheetName val="단면 (2)"/>
      <sheetName val="9811"/>
      <sheetName val="신우"/>
      <sheetName val="EP0618"/>
      <sheetName val="설비"/>
      <sheetName val="적용단가"/>
      <sheetName val="동해title"/>
      <sheetName val="공통가설공사"/>
      <sheetName val="슬래브"/>
      <sheetName val="1공구(입찰내역)"/>
      <sheetName val="2000전체분"/>
      <sheetName val="설계명세서"/>
      <sheetName val="예산명세서"/>
      <sheetName val="자료입력"/>
      <sheetName val="토목품셈"/>
      <sheetName val="대포2교접속"/>
      <sheetName val="시중노임단가"/>
      <sheetName val="토공"/>
      <sheetName val="교사기준면적(초등)"/>
      <sheetName val="현장식당(1)"/>
      <sheetName val="단면"/>
      <sheetName val="일반문틀 설치"/>
      <sheetName val="샌딩 에폭시 도장"/>
      <sheetName val="스텐문틀설치"/>
      <sheetName val="공량산출서"/>
      <sheetName val="운동장 (2)"/>
      <sheetName val="상 부"/>
      <sheetName val="구조물철거타공정이월"/>
      <sheetName val="7급줄떼"/>
      <sheetName val="최적단면"/>
      <sheetName val="일위대가목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 refreshError="1"/>
      <sheetData sheetId="102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슭막이(깬매)"/>
      <sheetName val="돌흙막이(야)"/>
      <sheetName val="줄떼공(7급)"/>
      <sheetName val="골막이(야매)"/>
      <sheetName val="기슭막이(야매)"/>
      <sheetName val="통나무흙막이"/>
      <sheetName val="대석줄떼(야7)"/>
      <sheetName val="페목얽기(3열)"/>
      <sheetName val="보막이(야매)"/>
      <sheetName val="보막이(야찰)"/>
      <sheetName val="보막이(깬매)"/>
      <sheetName val="보막이(깬찰)"/>
      <sheetName val="돌보막이(1)"/>
      <sheetName val="돌보막이(2)"/>
      <sheetName val="콘크리트보막이"/>
      <sheetName val="골막이(야찰)"/>
      <sheetName val="골막이(깬매)"/>
      <sheetName val="골막이(깬찰)"/>
      <sheetName val="기슭막이(야찰)"/>
      <sheetName val="기슭막이(야,천단)"/>
      <sheetName val="기슭막이(깬찰)"/>
      <sheetName val="기슭막이(con.c)"/>
      <sheetName val="페목얽기(5열)"/>
      <sheetName val="페목얽기(5열철근)"/>
      <sheetName val="페목얽기(3열철근)"/>
      <sheetName val="돌흙막이(깬)"/>
      <sheetName val="돌흙막이(깬찰)"/>
      <sheetName val="통나무흙막이(3열)"/>
      <sheetName val="통나무흙막이(철근)"/>
      <sheetName val="산비탈돌쌓기(야매)"/>
      <sheetName val="산비탈돌쌓기(야찰)"/>
      <sheetName val="산비탈돌쌓기(깬매)"/>
      <sheetName val="산비탈돌쌓기(깬찰)"/>
      <sheetName val="줄떼공(5급)"/>
      <sheetName val="줄떼공(8급)"/>
      <sheetName val="속도량내기(조약돌)"/>
      <sheetName val="속도량내기(자갈)"/>
      <sheetName val="대석줄떼(야5)"/>
      <sheetName val="대석줄떼(야6)"/>
      <sheetName val="대석줄떼(깬5)"/>
      <sheetName val="대석줄떼(깬6)"/>
      <sheetName val="대석줄떼(깬7)"/>
      <sheetName val="교각1"/>
      <sheetName val="5흙막이"/>
      <sheetName val="날개벽수량표"/>
      <sheetName val="INPUT"/>
    </sheetNames>
    <sheetDataSet>
      <sheetData sheetId="0"/>
      <sheetData sheetId="1"/>
      <sheetData sheetId="2"/>
      <sheetData sheetId="3" refreshError="1">
        <row r="1">
          <cell r="A1" t="str">
            <v>설        계        내        역        서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슭막이(야면석찰쌓기)(3)"/>
      <sheetName val="기슭막이(야면석찰쌓기)(2)"/>
      <sheetName val="콘크리보막이 "/>
      <sheetName val="깬골막이"/>
      <sheetName val="콘기슭막이"/>
      <sheetName val="깬흙막이"/>
      <sheetName val="돌기슭막이 (2)"/>
      <sheetName val="돌흙막이"/>
      <sheetName val="돌수로내기"/>
      <sheetName val="돌기슭막이"/>
      <sheetName val="떼붙이기"/>
      <sheetName val="기슭막이(야면석찰쌓기)"/>
      <sheetName val="돌쌓기(찰)"/>
      <sheetName val="골막이(야매)"/>
      <sheetName val="5흙막이"/>
      <sheetName val="산출근거"/>
      <sheetName val="Sheet17"/>
      <sheetName val="날개벽수량표"/>
      <sheetName val="교각1"/>
      <sheetName val="TOTAL_BOQ"/>
      <sheetName val="구조물철거타공정이월"/>
      <sheetName val="등록"/>
      <sheetName val="우각부보강"/>
      <sheetName val="집수정(600-700)"/>
      <sheetName val="세월교산출기초"/>
      <sheetName val="일위대가"/>
      <sheetName val="왕십리방향"/>
      <sheetName val="BID"/>
      <sheetName val="배수공"/>
      <sheetName val="흄관기초"/>
      <sheetName val="본체"/>
      <sheetName val="암거"/>
      <sheetName val="인자기준_2007"/>
      <sheetName val="약품공급2"/>
      <sheetName val="단면"/>
      <sheetName val="유림골조"/>
      <sheetName val="설계내역"/>
      <sheetName val="INPUT"/>
      <sheetName val="수량산출표"/>
      <sheetName val="댐구조도"/>
      <sheetName val="unitpric"/>
      <sheetName val="인자기준"/>
      <sheetName val="대치판정"/>
    </sheetNames>
    <sheetDataSet>
      <sheetData sheetId="0">
        <row r="1">
          <cell r="A1" t="str">
            <v>야 면 석 찰 쌓 기 구 조 도 및 수 량 산 출 표</v>
          </cell>
        </row>
      </sheetData>
      <sheetData sheetId="1">
        <row r="1">
          <cell r="A1" t="str">
            <v>야 면 석 찰 쌓 기 구 조 도 및 수 량 산 출 표</v>
          </cell>
        </row>
      </sheetData>
      <sheetData sheetId="2">
        <row r="1">
          <cell r="A1" t="str">
            <v>야 면 석 찰 쌓 기 구 조 도 및 수 량 산 출 표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야 면 석 찰 쌓 기 구 조 도 및 수 량 산 출 표</v>
          </cell>
        </row>
      </sheetData>
      <sheetData sheetId="11" refreshError="1">
        <row r="1">
          <cell r="A1" t="str">
            <v>야 면 석 찰 쌓 기 구 조 도 및 수 량 산 출 표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원가계산"/>
      <sheetName val="총괄표"/>
      <sheetName val="보막이(야)"/>
      <sheetName val="깬찰보막이"/>
      <sheetName val="콘크리트보막이"/>
      <sheetName val="골막이(깬찰)"/>
      <sheetName val="기슭막이(깬찰)"/>
      <sheetName val="콘기슭막이"/>
      <sheetName val="통땅속흙막이"/>
      <sheetName val="땅속흙막이(야)"/>
      <sheetName val="땅속흙막이(깬)"/>
      <sheetName val="흙막이(야)"/>
      <sheetName val="흙막이(깬)"/>
      <sheetName val="떼흙막이"/>
      <sheetName val="비탈다듬기"/>
      <sheetName val="돌수로(깬)"/>
      <sheetName val="돌수로"/>
      <sheetName val="떼수로"/>
      <sheetName val="7급줄떼"/>
      <sheetName val="6급마대공"/>
      <sheetName val="폐목울얽기"/>
      <sheetName val="산돌(야)쌓기"/>
      <sheetName val="산돌(깬)쌓기"/>
      <sheetName val="산돌(깬찰)쌓기"/>
      <sheetName val="암거수로"/>
      <sheetName val="새심기"/>
      <sheetName val="잡공사"/>
      <sheetName val="운반비"/>
      <sheetName val="조달자재대"/>
      <sheetName val="Sheet1"/>
      <sheetName val="설계비명세서"/>
      <sheetName val="인부명세"/>
      <sheetName val="자재명세"/>
      <sheetName val="장비명세"/>
      <sheetName val="골막이(깬)"/>
      <sheetName val="기슭막이(깬)"/>
      <sheetName val="수량산출표"/>
      <sheetName val="댐구조도"/>
      <sheetName val="세월교산출기초"/>
      <sheetName val="배수공"/>
      <sheetName val="암거"/>
      <sheetName val="포장공"/>
      <sheetName val="겉표지"/>
      <sheetName val="골막이(야매)"/>
      <sheetName val="바닥막이1.5"/>
      <sheetName val="기슭막이(야면석찰쌓기)"/>
      <sheetName val="토공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4"/>
      <sheetName val="기슭막이(야면석찰쌓기)"/>
      <sheetName val="총괄표"/>
      <sheetName val="골막이(야매)"/>
      <sheetName val="데이타"/>
      <sheetName val="식재인부"/>
      <sheetName val="수로단위수량"/>
      <sheetName val="수량산출표"/>
      <sheetName val="댐구조도"/>
      <sheetName val="세월교산출기초"/>
      <sheetName val="바닥막이1.5"/>
      <sheetName val="땅속흙막이(야)"/>
      <sheetName val="토사(PE)"/>
      <sheetName val="날개벽수량표"/>
      <sheetName val="unitpric"/>
      <sheetName val="noyim"/>
      <sheetName val="배수공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총괄표"/>
      <sheetName val="목록표"/>
      <sheetName val="토공"/>
      <sheetName val="둑쌓기"/>
      <sheetName val="바닥막이(1.0)"/>
      <sheetName val="바닥막이(0.7)"/>
      <sheetName val="바닥막이(1.0) (2)"/>
      <sheetName val="바닥막이(0.7) (2)"/>
      <sheetName val="골막이"/>
      <sheetName val="기슭막이(야)"/>
      <sheetName val="기슭막이(야,점토)"/>
      <sheetName val="기슭막이(야) (2)"/>
      <sheetName val="개간수로"/>
      <sheetName val="벤치플륨관"/>
      <sheetName val="측구수로관설치"/>
      <sheetName val="연못"/>
      <sheetName val="폭포"/>
      <sheetName val="대석줄떼"/>
      <sheetName val="7비탈다듬기"/>
      <sheetName val="돌흙막이"/>
      <sheetName val="6떼흙막이"/>
      <sheetName val="8돌수로"/>
      <sheetName val="9떼수로"/>
      <sheetName val="7급줄떼"/>
      <sheetName val="평떼붙임"/>
      <sheetName val="잡공사"/>
      <sheetName val="운반비"/>
      <sheetName val="조달자재대"/>
      <sheetName val="자재명세"/>
      <sheetName val="명세서(단가1)"/>
      <sheetName val="설계명세 "/>
      <sheetName val="인부명세"/>
      <sheetName val="장비명세"/>
      <sheetName val="바닥막이(0.5)"/>
      <sheetName val="낮은바닥막이"/>
      <sheetName val="기슭막이 (깬)"/>
      <sheetName val="낮은바닥막이(콘)"/>
      <sheetName val="낮은바닥막이(콘) (2)"/>
      <sheetName val="대석"/>
      <sheetName val="목교설치"/>
      <sheetName val="수량산출표"/>
      <sheetName val="댐구조도"/>
      <sheetName val="세월교산출기초"/>
      <sheetName val="골막이(야매)"/>
      <sheetName val="A-4"/>
      <sheetName val="기슭막이(야면석찰쌓기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슭막이(깬매)"/>
      <sheetName val="돌흙막이(야)"/>
      <sheetName val="줄떼공(7급)"/>
      <sheetName val="골막이(야매)"/>
      <sheetName val="기슭막이(야매)"/>
      <sheetName val="통나무흙막이"/>
      <sheetName val="대석줄떼(야7)"/>
      <sheetName val="페목얽기(3열)"/>
      <sheetName val="보막이(야매)"/>
      <sheetName val="보막이(야찰)"/>
      <sheetName val="보막이(깬매)"/>
      <sheetName val="보막이(깬찰)"/>
      <sheetName val="돌보막이(1)"/>
      <sheetName val="돌보막이(2)"/>
      <sheetName val="콘크리트보막이"/>
      <sheetName val="골막이(야찰)"/>
      <sheetName val="골막이(깬매)"/>
      <sheetName val="골막이(깬찰)"/>
      <sheetName val="기슭막이(야찰)"/>
      <sheetName val="기슭막이(야,천단)"/>
      <sheetName val="기슭막이(깬찰)"/>
      <sheetName val="기슭막이(con.c)"/>
      <sheetName val="페목얽기(5열)"/>
      <sheetName val="페목얽기(5열철근)"/>
      <sheetName val="페목얽기(3열철근)"/>
      <sheetName val="돌흙막이(깬)"/>
      <sheetName val="돌흙막이(깬찰)"/>
      <sheetName val="통나무흙막이(3열)"/>
      <sheetName val="통나무흙막이(철근)"/>
      <sheetName val="산비탈돌쌓기(야매)"/>
      <sheetName val="산비탈돌쌓기(야찰)"/>
      <sheetName val="산비탈돌쌓기(깬매)"/>
      <sheetName val="산비탈돌쌓기(깬찰)"/>
      <sheetName val="줄떼공(5급)"/>
      <sheetName val="줄떼공(8급)"/>
      <sheetName val="속도량내기(조약돌)"/>
      <sheetName val="속도량내기(자갈)"/>
      <sheetName val="대석줄떼(야5)"/>
      <sheetName val="대석줄떼(야6)"/>
      <sheetName val="대석줄떼(깬5)"/>
      <sheetName val="대석줄떼(깬6)"/>
      <sheetName val="대석줄떼(깬7)"/>
      <sheetName val="장비집계"/>
      <sheetName val="땅속흙막이(야)"/>
      <sheetName val="노임단가"/>
      <sheetName val="기슭막이(야면석찰쌓기)"/>
      <sheetName val="7급줄떼"/>
      <sheetName val="총괄표"/>
      <sheetName val="A-4"/>
      <sheetName val="일위대가"/>
      <sheetName val="수량산출표"/>
      <sheetName val="댐구조도"/>
      <sheetName val="세월교산출기초"/>
      <sheetName val="6-1. 관개량조서"/>
      <sheetName val="99노임단가"/>
      <sheetName val="산출1"/>
      <sheetName val="일위대가목록"/>
      <sheetName val="Sheet1"/>
      <sheetName val="Sheet1 (2)"/>
      <sheetName val="2공구산출내역"/>
      <sheetName val="토사(PE)"/>
      <sheetName val="조명시설"/>
      <sheetName val="노임자재단가"/>
      <sheetName val="데이타"/>
      <sheetName val="환경기계공정표 (3)"/>
      <sheetName val="unitpric"/>
      <sheetName val="noyim"/>
      <sheetName val="인자기준_2007"/>
      <sheetName val="할인_할증률산정"/>
      <sheetName val="금액단가표"/>
      <sheetName val="자료기입"/>
      <sheetName val="예정공정표(장기간)"/>
      <sheetName val="수량"/>
      <sheetName val="계산서(곡선부)"/>
      <sheetName val="-치수표(곡선부)"/>
      <sheetName val="노무"/>
      <sheetName val="설계내역서"/>
      <sheetName val="노단"/>
      <sheetName val="단산"/>
      <sheetName val="중사"/>
      <sheetName val="Sheet3"/>
      <sheetName val="일위대가표"/>
      <sheetName val="식재인부"/>
      <sheetName val="06 일위대가목록"/>
    </sheetNames>
    <sheetDataSet>
      <sheetData sheetId="0">
        <row r="1">
          <cell r="A1" t="str">
            <v>설        계        내        역        서</v>
          </cell>
        </row>
      </sheetData>
      <sheetData sheetId="1">
        <row r="1">
          <cell r="A1" t="str">
            <v>설        계        내        역        서</v>
          </cell>
        </row>
      </sheetData>
      <sheetData sheetId="2">
        <row r="1">
          <cell r="A1" t="str">
            <v>설        계        내        역        서</v>
          </cell>
        </row>
      </sheetData>
      <sheetData sheetId="3" refreshError="1">
        <row r="1">
          <cell r="A1" t="str">
            <v>설        계        내        역        서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7"/>
      <sheetName val="횡배수관수량집계"/>
      <sheetName val="배수관 집계"/>
      <sheetName val="본선집계"/>
      <sheetName val="횡배수관현황"/>
      <sheetName val="횡배수관"/>
      <sheetName val="횡배수관평균터파기고"/>
      <sheetName val="날개벽수량표"/>
      <sheetName val="내역서"/>
      <sheetName val="교각1"/>
      <sheetName val="1.설계조건"/>
      <sheetName val="배수공"/>
      <sheetName val="암거"/>
      <sheetName val="포장공"/>
      <sheetName val="7급줄떼"/>
      <sheetName val="노임단가"/>
      <sheetName val="집계표(육상)"/>
      <sheetName val="FOOTING단면력"/>
      <sheetName val="교각계산"/>
      <sheetName val="일반수량총괄집계"/>
      <sheetName val="※참고자료※"/>
      <sheetName val="중기일위대가"/>
      <sheetName val="ABUT수량-A1"/>
      <sheetName val="정부노임단가"/>
      <sheetName val="1. 설계조건 2.단면가정 3. 하중계산"/>
      <sheetName val="DATA 입력란"/>
      <sheetName val="1공구"/>
      <sheetName val="001"/>
      <sheetName val="흄관기초"/>
      <sheetName val="U-TYPE(1)"/>
      <sheetName val="우수관수량집계표"/>
      <sheetName val="집수정수량집계"/>
      <sheetName val="우수맨홀(3호)토공수량"/>
      <sheetName val="수질정화시설"/>
      <sheetName val="ⴭⴭⴭⴭ"/>
      <sheetName val="3련 BOX"/>
      <sheetName val="보집계표"/>
      <sheetName val="입력DATA"/>
      <sheetName val="바닥판"/>
      <sheetName val="BID"/>
      <sheetName val="자재단가"/>
      <sheetName val="정산입력"/>
      <sheetName val="MOTOR"/>
      <sheetName val="수량집계"/>
      <sheetName val="타공종이기"/>
      <sheetName val="기계"/>
      <sheetName val="외천교"/>
      <sheetName val="일반공사"/>
      <sheetName val="주형"/>
      <sheetName val="설계조건"/>
      <sheetName val="수로단위수량"/>
      <sheetName val="부하계산서"/>
      <sheetName val="DATE"/>
      <sheetName val="L_RPTA05_목록"/>
      <sheetName val="Oper Amount"/>
      <sheetName val="XL4Poppy"/>
      <sheetName val="WAN-S"/>
      <sheetName val="일위대가"/>
      <sheetName val="기계경비"/>
      <sheetName val="3BL공동구 수량"/>
      <sheetName val="안정검토"/>
      <sheetName val="DATA"/>
      <sheetName val="집수정(600-700)"/>
      <sheetName val="INPUT"/>
      <sheetName val="ASP포장"/>
      <sheetName val="4)유동표"/>
      <sheetName val="전력구구조물산근"/>
      <sheetName val="안정계산"/>
      <sheetName val="단면검토"/>
      <sheetName val="부하LOAD"/>
      <sheetName val="03.하중계산"/>
      <sheetName val="집수정단"/>
      <sheetName val="1.설계기준"/>
      <sheetName val="1.본장"/>
      <sheetName val="전기"/>
      <sheetName val="TOTAL_BOQ"/>
      <sheetName val="좌표단면SPRING"/>
      <sheetName val="배수관_집계"/>
      <sheetName val="을 2"/>
      <sheetName val="을 1"/>
      <sheetName val="교대시점"/>
      <sheetName val="장비집계"/>
      <sheetName val="횡배수관단위수량"/>
      <sheetName val="차액보증"/>
      <sheetName val="#REF"/>
      <sheetName val="최적단면"/>
      <sheetName val="6PILE  (돌출)"/>
      <sheetName val="토공"/>
      <sheetName val="결과조달"/>
      <sheetName val="역T형교대(말뚝기초)"/>
      <sheetName val="입찰안"/>
      <sheetName val="입력값"/>
      <sheetName val="토공A"/>
      <sheetName val="기기리스트"/>
      <sheetName val="가도공"/>
      <sheetName val="8.PILE  (돌출)"/>
      <sheetName val="관리사무소"/>
      <sheetName val="준검 내역서"/>
      <sheetName val="증감내역서"/>
      <sheetName val="쌍송교"/>
      <sheetName val="현황"/>
      <sheetName val="적용단위길이"/>
      <sheetName val="TRE TABLE"/>
      <sheetName val="조명시설"/>
    </sheetNames>
    <sheetDataSet>
      <sheetData sheetId="0" refreshError="1">
        <row r="2">
          <cell r="C2">
            <v>147.96600000000001</v>
          </cell>
          <cell r="F2">
            <v>148.80799999999999</v>
          </cell>
        </row>
        <row r="3">
          <cell r="C3">
            <v>147.93700000000001</v>
          </cell>
          <cell r="F3">
            <v>148.77799999999999</v>
          </cell>
        </row>
        <row r="4">
          <cell r="C4">
            <v>147.96600000000001</v>
          </cell>
          <cell r="F4">
            <v>148.80799999999999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슭막이(깬매)"/>
      <sheetName val="돌흙막이(야)"/>
      <sheetName val="줄떼공(7급)"/>
      <sheetName val="골막이(야매)"/>
      <sheetName val="기슭막이(야매)"/>
      <sheetName val="통나무흙막이"/>
      <sheetName val="대석줄떼(야7)"/>
      <sheetName val="페목얽기(3열)"/>
      <sheetName val="보막이(야매)"/>
      <sheetName val="보막이(야찰)"/>
      <sheetName val="보막이(깬매)"/>
      <sheetName val="보막이(깬찰)"/>
      <sheetName val="돌보막이(1)"/>
      <sheetName val="돌보막이(2)"/>
      <sheetName val="콘크리트보막이"/>
      <sheetName val="골막이(야찰)"/>
      <sheetName val="골막이(깬매)"/>
      <sheetName val="골막이(깬찰)"/>
      <sheetName val="기슭막이(야찰)"/>
      <sheetName val="기슭막이(야,천단)"/>
      <sheetName val="기슭막이(깬찰)"/>
      <sheetName val="기슭막이(con.c)"/>
      <sheetName val="페목얽기(5열)"/>
      <sheetName val="페목얽기(5열철근)"/>
      <sheetName val="페목얽기(3열철근)"/>
      <sheetName val="돌흙막이(깬)"/>
      <sheetName val="돌흙막이(깬찰)"/>
      <sheetName val="통나무흙막이(3열)"/>
      <sheetName val="통나무흙막이(철근)"/>
      <sheetName val="산비탈돌쌓기(야매)"/>
      <sheetName val="산비탈돌쌓기(야찰)"/>
      <sheetName val="산비탈돌쌓기(깬매)"/>
      <sheetName val="산비탈돌쌓기(깬찰)"/>
      <sheetName val="줄떼공(5급)"/>
      <sheetName val="줄떼공(8급)"/>
      <sheetName val="속도량내기(조약돌)"/>
      <sheetName val="속도량내기(자갈)"/>
      <sheetName val="대석줄떼(야5)"/>
      <sheetName val="대석줄떼(야6)"/>
      <sheetName val="대석줄떼(깬5)"/>
      <sheetName val="대석줄떼(깬6)"/>
      <sheetName val="대석줄떼(깬7)"/>
      <sheetName val="노임단가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설        계        내        역        서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슭막이(깬매)"/>
      <sheetName val="돌흙막이(야)"/>
      <sheetName val="줄떼공(7급)"/>
      <sheetName val="골막이(야매)"/>
      <sheetName val="기슭막이(야매)"/>
      <sheetName val="통나무흙막이"/>
      <sheetName val="대석줄떼(야7)"/>
      <sheetName val="페목얽기(3열)"/>
      <sheetName val="보막이(야매)"/>
      <sheetName val="보막이(야찰)"/>
      <sheetName val="보막이(깬매)"/>
      <sheetName val="보막이(깬찰)"/>
      <sheetName val="돌보막이(1)"/>
      <sheetName val="돌보막이(2)"/>
      <sheetName val="콘크리트보막이"/>
      <sheetName val="골막이(야찰)"/>
      <sheetName val="골막이(깬매)"/>
      <sheetName val="골막이(깬찰)"/>
      <sheetName val="기슭막이(야찰)"/>
      <sheetName val="기슭막이(야,천단)"/>
      <sheetName val="기슭막이(깬찰)"/>
      <sheetName val="기슭막이(con.c)"/>
      <sheetName val="페목얽기(5열)"/>
      <sheetName val="페목얽기(5열철근)"/>
      <sheetName val="페목얽기(3열철근)"/>
      <sheetName val="돌흙막이(깬)"/>
      <sheetName val="돌흙막이(깬찰)"/>
      <sheetName val="통나무흙막이(3열)"/>
      <sheetName val="통나무흙막이(철근)"/>
      <sheetName val="산비탈돌쌓기(야매)"/>
      <sheetName val="산비탈돌쌓기(야찰)"/>
      <sheetName val="산비탈돌쌓기(깬매)"/>
      <sheetName val="산비탈돌쌓기(깬찰)"/>
      <sheetName val="줄떼공(5급)"/>
      <sheetName val="줄떼공(8급)"/>
      <sheetName val="속도량내기(조약돌)"/>
      <sheetName val="속도량내기(자갈)"/>
      <sheetName val="대석줄떼(야5)"/>
      <sheetName val="대석줄떼(야6)"/>
      <sheetName val="대석줄떼(깬5)"/>
      <sheetName val="대석줄떼(깬6)"/>
      <sheetName val="대석줄떼(깬7)"/>
      <sheetName val="A-4"/>
      <sheetName val="총괄표"/>
      <sheetName val="7급줄떼"/>
      <sheetName val="노임단가"/>
    </sheetNames>
    <sheetDataSet>
      <sheetData sheetId="0"/>
      <sheetData sheetId="1"/>
      <sheetData sheetId="2"/>
      <sheetData sheetId="3" refreshError="1">
        <row r="1">
          <cell r="A1" t="str">
            <v>설        계        내        역        서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사(PE)"/>
      <sheetName val="토사(PE-토류벽)"/>
      <sheetName val="토사(흄관)"/>
      <sheetName val="토사(흄관-토류벽)"/>
      <sheetName val="토사(BOX-토류벽)"/>
      <sheetName val="토사(PE-관보호공)"/>
      <sheetName val="토사(PE,CON B=)"/>
      <sheetName val="토사(흄관,CON B=)"/>
      <sheetName val="토사(PE-역사이펀)"/>
      <sheetName val="토사(PE-관보호공 0.3)"/>
      <sheetName val="토사(PE-관보호공 1.0)"/>
      <sheetName val=" 부대공집계표"/>
      <sheetName val="(1)포장공"/>
      <sheetName val="가.폐기물"/>
      <sheetName val="나.관로공포장집계"/>
      <sheetName val="(가)관로부"/>
      <sheetName val="(나)맨홀부"/>
      <sheetName val="(2)가시설공"/>
      <sheetName val="가.간이흙막이공"/>
      <sheetName val="(3)경고시설물공"/>
      <sheetName val="가.안전보호책"/>
      <sheetName val="나.경고테이프"/>
      <sheetName val="(4)기존관보호공"/>
      <sheetName val="가.관매달기"/>
      <sheetName val="(5)기타"/>
      <sheetName val="나.C.C.TV"/>
      <sheetName val="다.수밀시험"/>
      <sheetName val="(1)토공"/>
      <sheetName val="A-4"/>
      <sheetName val="골막이(야매)"/>
      <sheetName val="경산"/>
      <sheetName val="7급줄떼"/>
      <sheetName val="일위대가"/>
      <sheetName val="콘크리트댐수량산출"/>
      <sheetName val="단가산출"/>
      <sheetName val="노임단가"/>
      <sheetName val="계수시트"/>
      <sheetName val="구조물공집계"/>
      <sheetName val="조명시설"/>
      <sheetName val="날개벽수량표"/>
      <sheetName val="계양가시설"/>
      <sheetName val="간지"/>
      <sheetName val="1.토공집계"/>
      <sheetName val="2.관대집계표"/>
      <sheetName val="접합"/>
      <sheetName val="3.구조물공"/>
      <sheetName val="4.포장공"/>
      <sheetName val="5.부대공"/>
      <sheetName val="6.주요자재대"/>
      <sheetName val="7.폐기물집계"/>
      <sheetName val="평가데이터"/>
      <sheetName val="토목공사"/>
      <sheetName val="청천내"/>
      <sheetName val="일위대가목록"/>
      <sheetName val="데이타"/>
      <sheetName val="산출"/>
      <sheetName val="내역"/>
      <sheetName val="수량집계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_BOQ"/>
      <sheetName val="최종BOQ"/>
      <sheetName val="주요자재1"/>
      <sheetName val="주요자재2"/>
      <sheetName val="골재수량수량집계표"/>
      <sheetName val="타공종집계표"/>
      <sheetName val="토공총괄집계"/>
      <sheetName val="총괄철근수량집계표 (1)"/>
      <sheetName val="총괄철근수량집계표(2)"/>
      <sheetName val="라멘토공집계"/>
      <sheetName val="옹벽토공총괄집계"/>
      <sheetName val="옹벽토공(W1)집계"/>
      <sheetName val="옹벽토공(W2)집계 "/>
      <sheetName val="라멘토공(R-B)"/>
      <sheetName val="기존구조물깨기"/>
      <sheetName val="라멘옹벽토공(R-B,W1)"/>
      <sheetName val="라멘옹벽토공(H=8.00,W1)(R-B)"/>
      <sheetName val="라멘옹벽토공(H=3.50,W1)(R-B)"/>
      <sheetName val="라멘옹벽토공(R-B,W2)"/>
      <sheetName val="라멘옹벽토공(H=8.00,W2)(R-B)"/>
      <sheetName val="라멘옹벽토공(H=3.828,W2)(R-B)"/>
      <sheetName val="총괄일반수량집계표"/>
      <sheetName val="라멘구체수량집계"/>
      <sheetName val="라멘(구체)철근수량집계"/>
      <sheetName val="라멘(다웰바)철근수량집계 "/>
      <sheetName val="라멘구체수량산출근거"/>
      <sheetName val="접속슬래브집계"/>
      <sheetName val="접속슬래브철근수량집계"/>
      <sheetName val="접속슬래브산출근거"/>
      <sheetName val="옹벽일반수량집계"/>
      <sheetName val="옹벽철근수량집계"/>
      <sheetName val="라멘옹벽산출근거(W1)"/>
      <sheetName val="라멘옹벽산출근거(W2)"/>
      <sheetName val="라멘옹벽산출근거(H=8.0)"/>
      <sheetName val="라멘옹벽산출근거(H=2.078)"/>
      <sheetName val="라멘옹벽산출근거(H=3.828)"/>
      <sheetName val="표지"/>
      <sheetName val="표지 (2)"/>
      <sheetName val="표지 (3)"/>
      <sheetName val="표지 (4)"/>
      <sheetName val="표지 (5)"/>
      <sheetName val="표지 (6)"/>
      <sheetName val="삽도"/>
      <sheetName val="관보호공단위수량"/>
      <sheetName val="골막이(야매)"/>
      <sheetName val="토사(PE)"/>
      <sheetName val="RAMP B수량"/>
      <sheetName val="일위대가목록"/>
      <sheetName val="교대(A1)"/>
      <sheetName val="기슭막이(야면석찰쌓기)"/>
      <sheetName val="단위수량"/>
      <sheetName val="데이타"/>
      <sheetName val="가시설단위수량"/>
      <sheetName val="SORCE1"/>
      <sheetName val="유림골조"/>
      <sheetName val="7급줄떼"/>
      <sheetName val="기초일위"/>
      <sheetName val="시설일위"/>
      <sheetName val="조명일위"/>
      <sheetName val="Sheet1 (2)"/>
      <sheetName val="원가계산서"/>
      <sheetName val="내역서01"/>
      <sheetName val="unitpric"/>
      <sheetName val="일위대가"/>
      <sheetName val="노임자재단가"/>
      <sheetName val="배수관집계"/>
      <sheetName val="공종단가"/>
      <sheetName val="출력X"/>
      <sheetName val="5흙막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공"/>
      <sheetName val="배수공"/>
      <sheetName val="암거"/>
      <sheetName val="포장공"/>
      <sheetName val="포장공 (2)"/>
      <sheetName val="부대공"/>
      <sheetName val="수량집계"/>
      <sheetName val="확폭수량"/>
      <sheetName val="편입토지조서"/>
      <sheetName val="편입토지조서 (2)"/>
      <sheetName val="Sheet1"/>
      <sheetName val="Sheet8"/>
      <sheetName val="DATE"/>
      <sheetName val="날개벽수량표"/>
      <sheetName val="토사(PE)"/>
      <sheetName val="가시설수량"/>
      <sheetName val="단위수량"/>
      <sheetName val="TOTAL_BOQ"/>
      <sheetName val="편입용지조서"/>
      <sheetName val="측구공"/>
      <sheetName val="내역"/>
      <sheetName val="7급줄떼"/>
      <sheetName val="2@ BOX"/>
      <sheetName val="R15"/>
      <sheetName val="#REF"/>
      <sheetName val="주beam"/>
      <sheetName val="터파기및재료"/>
      <sheetName val="본체"/>
      <sheetName val="tggwan(mac)"/>
      <sheetName val="아스팔트 포장총괄집계표"/>
      <sheetName val="암거날개벽"/>
      <sheetName val="조명시설"/>
    </sheetNames>
    <sheetDataSet>
      <sheetData sheetId="0">
        <row r="26">
          <cell r="BV26">
            <v>56</v>
          </cell>
        </row>
      </sheetData>
      <sheetData sheetId="1"/>
      <sheetData sheetId="2" refreshError="1">
        <row r="26">
          <cell r="BV26">
            <v>56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슭막이(깬매)"/>
      <sheetName val="돌흙막이(야)"/>
      <sheetName val="줄떼공(7급)"/>
      <sheetName val="골막이(야매)"/>
      <sheetName val="기슭막이(야매)"/>
      <sheetName val="통나무흙막이"/>
      <sheetName val="대석줄떼(야7)"/>
      <sheetName val="페목얽기(3열)"/>
      <sheetName val="보막이(야매)"/>
      <sheetName val="보막이(야찰)"/>
      <sheetName val="보막이(깬매)"/>
      <sheetName val="보막이(깬찰)"/>
      <sheetName val="돌보막이(1)"/>
      <sheetName val="돌보막이(2)"/>
      <sheetName val="콘크리트보막이"/>
      <sheetName val="골막이(야찰)"/>
      <sheetName val="골막이(깬매)"/>
      <sheetName val="골막이(깬찰)"/>
      <sheetName val="기슭막이(야찰)"/>
      <sheetName val="기슭막이(야,천단)"/>
      <sheetName val="기슭막이(깬찰)"/>
      <sheetName val="기슭막이(con.c)"/>
      <sheetName val="페목얽기(5열)"/>
      <sheetName val="페목얽기(5열철근)"/>
      <sheetName val="페목얽기(3열철근)"/>
      <sheetName val="돌흙막이(깬)"/>
      <sheetName val="돌흙막이(깬찰)"/>
      <sheetName val="통나무흙막이(3열)"/>
      <sheetName val="통나무흙막이(철근)"/>
      <sheetName val="산비탈돌쌓기(야매)"/>
      <sheetName val="산비탈돌쌓기(야찰)"/>
      <sheetName val="산비탈돌쌓기(깬매)"/>
      <sheetName val="산비탈돌쌓기(깬찰)"/>
      <sheetName val="줄떼공(5급)"/>
      <sheetName val="줄떼공(8급)"/>
      <sheetName val="속도량내기(조약돌)"/>
      <sheetName val="속도량내기(자갈)"/>
      <sheetName val="대석줄떼(야5)"/>
      <sheetName val="대석줄떼(야6)"/>
      <sheetName val="대석줄떼(깬5)"/>
      <sheetName val="대석줄떼(깬6)"/>
      <sheetName val="대석줄떼(깬7)"/>
      <sheetName val="포장공"/>
      <sheetName val="암거"/>
      <sheetName val="TOTAL_BOQ"/>
      <sheetName val="바닥막이1.5"/>
      <sheetName val="기슭막이(야면석찰쌓기)"/>
      <sheetName val="수량산출표"/>
      <sheetName val="댐구조도"/>
      <sheetName val="세월교산출기초"/>
      <sheetName val="배수공"/>
      <sheetName val="토공"/>
      <sheetName val="납부서"/>
      <sheetName val="현장관리비"/>
      <sheetName val="자재단가"/>
      <sheetName val="기초일위"/>
      <sheetName val="시설일위"/>
      <sheetName val="조명일위"/>
      <sheetName val="06 일위대가목록"/>
      <sheetName val="일위대가"/>
      <sheetName val="토사(PE)"/>
      <sheetName val="7급줄떼"/>
      <sheetName val="노임단가"/>
      <sheetName val="용소리교"/>
      <sheetName val="수목표준대가"/>
      <sheetName val="비탈면보호공수량산출"/>
      <sheetName val="건축내역"/>
      <sheetName val="예가평정서표지"/>
      <sheetName val="설계내역서"/>
      <sheetName val="총괄내역서"/>
    </sheetNames>
    <sheetDataSet>
      <sheetData sheetId="0">
        <row r="1">
          <cell r="A1" t="str">
            <v>설        계        내        역        서</v>
          </cell>
        </row>
      </sheetData>
      <sheetData sheetId="1">
        <row r="1">
          <cell r="A1" t="str">
            <v>설        계        내        역        서</v>
          </cell>
        </row>
      </sheetData>
      <sheetData sheetId="2">
        <row r="1">
          <cell r="A1" t="str">
            <v>설        계        내        역        서</v>
          </cell>
        </row>
      </sheetData>
      <sheetData sheetId="3" refreshError="1">
        <row r="1">
          <cell r="A1" t="str">
            <v>설        계        내        역        서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총괄표"/>
      <sheetName val="목록표"/>
      <sheetName val="토공"/>
      <sheetName val="둑쌓기"/>
      <sheetName val="바닥막이(1.0)"/>
      <sheetName val="바닥막이(0.7)"/>
      <sheetName val="바닥막이(1.0) (2)"/>
      <sheetName val="바닥막이(0.7) (2)"/>
      <sheetName val="골막이"/>
      <sheetName val="기슭막이(야)"/>
      <sheetName val="기슭막이(야,점토)"/>
      <sheetName val="기슭막이(야) (2)"/>
      <sheetName val="개간수로"/>
      <sheetName val="벤치플륨관"/>
      <sheetName val="측구수로관설치"/>
      <sheetName val="연못"/>
      <sheetName val="폭포"/>
      <sheetName val="대석줄떼"/>
      <sheetName val="7비탈다듬기"/>
      <sheetName val="돌흙막이"/>
      <sheetName val="6떼흙막이"/>
      <sheetName val="8돌수로"/>
      <sheetName val="9떼수로"/>
      <sheetName val="7급줄떼"/>
      <sheetName val="평떼붙임"/>
      <sheetName val="잡공사"/>
      <sheetName val="운반비"/>
      <sheetName val="조달자재대"/>
      <sheetName val="자재명세"/>
      <sheetName val="명세서(단가1)"/>
      <sheetName val="설계명세 "/>
      <sheetName val="인부명세"/>
      <sheetName val="장비명세"/>
      <sheetName val="바닥막이(0.5)"/>
      <sheetName val="낮은바닥막이"/>
      <sheetName val="기슭막이 (깬)"/>
      <sheetName val="낮은바닥막이(콘)"/>
      <sheetName val="낮은바닥막이(콘) (2)"/>
      <sheetName val="대석"/>
      <sheetName val="목교설치"/>
      <sheetName val="배수공"/>
      <sheetName val="포장공"/>
      <sheetName val="흄관기초"/>
      <sheetName val="교각1"/>
      <sheetName val="골막이(야매)"/>
      <sheetName val="암거"/>
      <sheetName val="토사(PE)"/>
      <sheetName val="TOTAL_BOQ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4"/>
      <sheetName val="7급줄떼"/>
      <sheetName val="배수공"/>
      <sheetName val="포장공"/>
      <sheetName val="토사(PE)"/>
      <sheetName val="골막이(야매)"/>
      <sheetName val="5흙막이"/>
      <sheetName val="난간벽단위"/>
      <sheetName val="단가산출"/>
      <sheetName val="암거"/>
      <sheetName val="06 일위대가목록"/>
      <sheetName val="TOTAL_BOQ"/>
      <sheetName val="일위대가"/>
      <sheetName val="수목표준대가"/>
      <sheetName val="이토변실(A3-LINE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총괄표"/>
      <sheetName val="목록표"/>
      <sheetName val="산비탈돌쌓기"/>
      <sheetName val="5흙막이"/>
      <sheetName val="6떼흙막이"/>
      <sheetName val="7비탈다듬기"/>
      <sheetName val="8돌수로"/>
      <sheetName val="9떼수로"/>
      <sheetName val="대석줄떼"/>
      <sheetName val="줄떼공"/>
      <sheetName val="씨뿌리기"/>
      <sheetName val="3기슭막이"/>
      <sheetName val="나무심기"/>
      <sheetName val="잡공사"/>
      <sheetName val="2골막이"/>
      <sheetName val="운반비"/>
      <sheetName val="성  토"/>
      <sheetName val="돌보막이(1)"/>
      <sheetName val="돌보막이(2)"/>
      <sheetName val="4땅속흙막이"/>
      <sheetName val="평떼붙임"/>
      <sheetName val="새심기"/>
      <sheetName val="조달자재"/>
      <sheetName val="관급자재"/>
      <sheetName val="콘크리트포장"/>
      <sheetName val="1보막이"/>
      <sheetName val="속도량내기"/>
      <sheetName val="바자얽기"/>
      <sheetName val="새조공"/>
      <sheetName val="3콘크리트기슭막이(1)"/>
      <sheetName val="3콘크리트기슭막이(2)"/>
      <sheetName val="A-4"/>
      <sheetName val="7급줄떼"/>
      <sheetName val="땅속흙막이(야)"/>
      <sheetName val="06 일위대가목록"/>
      <sheetName val="2공구산출내역"/>
    </sheetNames>
    <sheetDataSet>
      <sheetData sheetId="0"/>
      <sheetData sheetId="1"/>
      <sheetData sheetId="2"/>
      <sheetData sheetId="3"/>
      <sheetData sheetId="4">
        <row r="1">
          <cell r="A1" t="str">
            <v>설        계        내        역        서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총괄표"/>
      <sheetName val="목록표"/>
      <sheetName val="산비탈돌쌓기"/>
      <sheetName val="5흙막이"/>
      <sheetName val="6떼흙막이"/>
      <sheetName val="7비탈다듬기"/>
      <sheetName val="8돌수로"/>
      <sheetName val="9떼수로"/>
      <sheetName val="대석줄떼"/>
      <sheetName val="줄떼공"/>
      <sheetName val="씨뿌리기"/>
      <sheetName val="3기슭막이"/>
      <sheetName val="나무심기"/>
      <sheetName val="잡공사"/>
      <sheetName val="2골막이"/>
      <sheetName val="운반비"/>
      <sheetName val="성  토"/>
      <sheetName val="돌보막이(1)"/>
      <sheetName val="돌보막이(2)"/>
      <sheetName val="4땅속흙막이"/>
      <sheetName val="평떼붙임"/>
      <sheetName val="새심기"/>
      <sheetName val="조달자재"/>
      <sheetName val="관급자재"/>
      <sheetName val="콘크리트포장"/>
      <sheetName val="1보막이"/>
      <sheetName val="속도량내기"/>
      <sheetName val="바자얽기"/>
      <sheetName val="새조공"/>
      <sheetName val="3콘크리트기슭막이(1)"/>
      <sheetName val="3콘크리트기슭막이(2)"/>
      <sheetName val="벤치플륨관(500)"/>
      <sheetName val="벤치플륨관(600)"/>
      <sheetName val="골막이(야매)"/>
      <sheetName val="땅속흙막이(야)"/>
      <sheetName val="TOTAL_BOQ"/>
      <sheetName val="2공구산출내역"/>
      <sheetName val="A-4"/>
      <sheetName val="등록"/>
      <sheetName val="7급줄떼"/>
      <sheetName val="R15"/>
      <sheetName val="06 일위대가목록"/>
      <sheetName val="용소리교"/>
      <sheetName val="건축내역"/>
      <sheetName val="7급줄떼공"/>
      <sheetName val="교대(A1)"/>
      <sheetName val="적용단위길이"/>
      <sheetName val="피벗테이블데이터분석"/>
      <sheetName val="특수기호강도거푸집"/>
      <sheetName val="종배수관면벽신"/>
      <sheetName val="종배수관(신)"/>
      <sheetName val="자료입력"/>
      <sheetName val="단위수량"/>
      <sheetName val="데이타"/>
      <sheetName val="암거"/>
      <sheetName val="도급내역서"/>
      <sheetName val="바닥막이1.5"/>
      <sheetName val="Sheet3"/>
      <sheetName val="내역"/>
      <sheetName val="전선 및 전선관"/>
      <sheetName val="수목표준대가"/>
      <sheetName val="일위대가"/>
      <sheetName val="자재단가"/>
      <sheetName val="용산1(해보)"/>
      <sheetName val="단가산출"/>
    </sheetNames>
    <sheetDataSet>
      <sheetData sheetId="0">
        <row r="1">
          <cell r="A1" t="str">
            <v>설        계        내        역        서</v>
          </cell>
        </row>
      </sheetData>
      <sheetData sheetId="1">
        <row r="1">
          <cell r="A1" t="str">
            <v>설        계        내        역        서</v>
          </cell>
        </row>
      </sheetData>
      <sheetData sheetId="2">
        <row r="1">
          <cell r="A1" t="str">
            <v>설        계        내        역        서</v>
          </cell>
        </row>
      </sheetData>
      <sheetData sheetId="3">
        <row r="1">
          <cell r="A1" t="str">
            <v>설        계        내        역        서</v>
          </cell>
        </row>
      </sheetData>
      <sheetData sheetId="4" refreshError="1">
        <row r="1">
          <cell r="A1" t="str">
            <v>설        계        내        역        서</v>
          </cell>
        </row>
        <row r="36">
          <cell r="A36" t="str">
            <v>설        계        내        역        서</v>
          </cell>
        </row>
        <row r="138">
          <cell r="A138" t="str">
            <v>설        계        내        역        서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Sheet2"/>
      <sheetName val="Sheet3"/>
      <sheetName val="Sheet1 (3)"/>
      <sheetName val="Sheet2 (3)"/>
      <sheetName val="Sheet3 (3)"/>
      <sheetName val="총괄내역서"/>
      <sheetName val="종배수관"/>
      <sheetName val="INPUT"/>
      <sheetName val="ITEM"/>
      <sheetName val="수안보-MBR1"/>
      <sheetName val="설계조건"/>
      <sheetName val="날개벽(TYPE3)"/>
      <sheetName val="과천MAIN"/>
      <sheetName val="ABUT수량-A1"/>
      <sheetName val="일반공사"/>
      <sheetName val="Sheet17"/>
      <sheetName val="DATE"/>
      <sheetName val="01"/>
      <sheetName val="용산1(해보)"/>
      <sheetName val="부대내역"/>
      <sheetName val="현황"/>
      <sheetName val="시점교대"/>
      <sheetName val="기둥(원형)"/>
      <sheetName val="기초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4"/>
      <sheetName val="적용단위길이"/>
      <sheetName val="피벗테이블데이터분석"/>
      <sheetName val="특수기호강도거푸집"/>
      <sheetName val="종배수관면벽신"/>
      <sheetName val="종배수관(신)"/>
      <sheetName val="자료입력"/>
      <sheetName val="일위대가"/>
      <sheetName val="5흙막이"/>
      <sheetName val="내역"/>
      <sheetName val="날개벽수량표"/>
      <sheetName val="총괄표"/>
      <sheetName val="골막이(야매)"/>
      <sheetName val="2공구산출내역"/>
      <sheetName val="수량산출표"/>
      <sheetName val="댐구조도"/>
      <sheetName val="세월교산출기초"/>
      <sheetName val="건축공사실행"/>
      <sheetName val="건축원가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집계"/>
      <sheetName val="철근집계표"/>
      <sheetName val="slab집계"/>
      <sheetName val="슬래브(30)"/>
      <sheetName val="부대공"/>
      <sheetName val="슬래브(1)"/>
      <sheetName val="슬래브(2)"/>
      <sheetName val="교대집계"/>
      <sheetName val="교대철근"/>
      <sheetName val="교대(A1)집계"/>
      <sheetName val="교대(A1)"/>
      <sheetName val="접속S(A1)"/>
      <sheetName val="교대(A2)집계"/>
      <sheetName val="교대(A2)"/>
      <sheetName val="날개벽(A2,좌)"/>
      <sheetName val="날개벽(A2,우)"/>
      <sheetName val="접속S(A2)"/>
      <sheetName val="교각집계"/>
      <sheetName val="교각철근"/>
      <sheetName val="P1-집계"/>
      <sheetName val="P1"/>
      <sheetName val="P2-집계"/>
      <sheetName val="P2"/>
      <sheetName val="P3-집계"/>
      <sheetName val="P3"/>
      <sheetName val="P4-집계"/>
      <sheetName val="P4"/>
      <sheetName val="P5-집계"/>
      <sheetName val="P5"/>
      <sheetName val="P6-집계"/>
      <sheetName val="P6"/>
      <sheetName val="옹벽집계"/>
      <sheetName val="옹벽철근(30)"/>
      <sheetName val="옹벽토공(RW1)"/>
      <sheetName val="옹벽토공(RW2)"/>
      <sheetName val="토공집계"/>
      <sheetName val="교대토공집계"/>
      <sheetName val="교대토공상세집계(A1)"/>
      <sheetName val="교대토공(A1)"/>
      <sheetName val="교대토공상세집계(A2)"/>
      <sheetName val="교대토공(A2)"/>
      <sheetName val="교각토공집계"/>
      <sheetName val="교각토공집계(P1)"/>
      <sheetName val="교각토공(P1)"/>
      <sheetName val="교각토공집계(P2)"/>
      <sheetName val="교각토공(P2)"/>
      <sheetName val="교각토공집계(P3)"/>
      <sheetName val="교각토공(P3)"/>
      <sheetName val="교각토공집계(P4)"/>
      <sheetName val="교각토공(P4)"/>
      <sheetName val="교각토공집계(P5)"/>
      <sheetName val="교각토공(P5)"/>
      <sheetName val="교각토공집계(P6)"/>
      <sheetName val="교각토공(P6)"/>
      <sheetName val="골막이(야매)"/>
      <sheetName val="A-4"/>
      <sheetName val="교각1"/>
      <sheetName val="적용단위길이"/>
      <sheetName val="피벗테이블데이터분석"/>
      <sheetName val="특수기호강도거푸집"/>
      <sheetName val="종배수관면벽신"/>
      <sheetName val="종배수관(신)"/>
      <sheetName val="자료입력"/>
      <sheetName val="일위대가"/>
      <sheetName val="기본사항"/>
      <sheetName val="조서"/>
      <sheetName val="배수계"/>
      <sheetName val="건축공사실행"/>
      <sheetName val="설계내역서"/>
      <sheetName val="날개벽수량표"/>
      <sheetName val="5흙막이"/>
      <sheetName val="건축원가"/>
      <sheetName val="유림골조"/>
      <sheetName val="죽림1교"/>
      <sheetName val="내역"/>
      <sheetName val=""/>
      <sheetName val="DATE"/>
      <sheetName val="일위대가목록"/>
      <sheetName val="배수공"/>
      <sheetName val="땅속흙막이(야)"/>
      <sheetName val="본체"/>
      <sheetName val="단위수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공"/>
      <sheetName val="배수공"/>
      <sheetName val="암거"/>
      <sheetName val="포장공"/>
      <sheetName val="포장공 (2)"/>
      <sheetName val="부대공"/>
      <sheetName val="수량집계"/>
      <sheetName val="확폭수량"/>
      <sheetName val="편입토지조서"/>
      <sheetName val="편입토지조서 (2)"/>
      <sheetName val="Sheet1"/>
      <sheetName val="Sheet8"/>
      <sheetName val="A-4"/>
      <sheetName val="내역"/>
      <sheetName val="교대(A1)"/>
    </sheetNames>
    <sheetDataSet>
      <sheetData sheetId="0"/>
      <sheetData sheetId="1">
        <row r="35">
          <cell r="DJ35">
            <v>5.01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  <sheetName val="내역"/>
      <sheetName val="배수공"/>
      <sheetName val="교대(A1)"/>
      <sheetName val="댐구조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  <sheetName val="덕전리"/>
      <sheetName val="배수공"/>
      <sheetName val="편입토지조서"/>
      <sheetName val="MO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슭막이(깬매)"/>
      <sheetName val="돌흙막이(야)"/>
      <sheetName val="줄떼공(7급)"/>
      <sheetName val="골막이(야매)"/>
      <sheetName val="기슭막이(야매)"/>
      <sheetName val="통나무흙막이"/>
      <sheetName val="대석줄떼(야7)"/>
      <sheetName val="페목얽기(3열)"/>
      <sheetName val="보막이(야매)"/>
      <sheetName val="보막이(야찰)"/>
      <sheetName val="보막이(깬매)"/>
      <sheetName val="보막이(깬찰)"/>
      <sheetName val="돌보막이(1)"/>
      <sheetName val="돌보막이(2)"/>
      <sheetName val="콘크리트보막이"/>
      <sheetName val="골막이(야찰)"/>
      <sheetName val="골막이(깬매)"/>
      <sheetName val="골막이(깬찰)"/>
      <sheetName val="기슭막이(야찰)"/>
      <sheetName val="기슭막이(야,천단)"/>
      <sheetName val="기슭막이(깬찰)"/>
      <sheetName val="기슭막이(con.c)"/>
      <sheetName val="페목얽기(5열)"/>
      <sheetName val="페목얽기(5열철근)"/>
      <sheetName val="페목얽기(3열철근)"/>
      <sheetName val="돌흙막이(깬)"/>
      <sheetName val="돌흙막이(깬찰)"/>
      <sheetName val="통나무흙막이(3열)"/>
      <sheetName val="통나무흙막이(철근)"/>
      <sheetName val="산비탈돌쌓기(야매)"/>
      <sheetName val="산비탈돌쌓기(야찰)"/>
      <sheetName val="산비탈돌쌓기(깬매)"/>
      <sheetName val="산비탈돌쌓기(깬찰)"/>
      <sheetName val="줄떼공(5급)"/>
      <sheetName val="줄떼공(8급)"/>
      <sheetName val="속도량내기(조약돌)"/>
      <sheetName val="속도량내기(자갈)"/>
      <sheetName val="대석줄떼(야5)"/>
      <sheetName val="대석줄떼(야6)"/>
      <sheetName val="대석줄떼(깬5)"/>
      <sheetName val="대석줄떼(깬6)"/>
      <sheetName val="대석줄떼(깬7)"/>
      <sheetName val="날개벽수량표"/>
      <sheetName val="배수공"/>
      <sheetName val="바닥막이1.5"/>
      <sheetName val="내역"/>
      <sheetName val="노임단가"/>
      <sheetName val="자재단가"/>
      <sheetName val="2경간"/>
      <sheetName val="7급줄떼"/>
      <sheetName val="투찰"/>
      <sheetName val="Sheet1 (2)"/>
    </sheetNames>
    <sheetDataSet>
      <sheetData sheetId="0"/>
      <sheetData sheetId="1"/>
      <sheetData sheetId="2"/>
      <sheetData sheetId="3" refreshError="1">
        <row r="1">
          <cell r="A1" t="str">
            <v>설        계        내        역        서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총괄표"/>
      <sheetName val="목록표"/>
      <sheetName val="토공"/>
      <sheetName val="둑쌓기"/>
      <sheetName val="바닥막이(1.0)"/>
      <sheetName val="바닥막이(0.7)"/>
      <sheetName val="바닥막이(1.0) (2)"/>
      <sheetName val="바닥막이(0.7) (2)"/>
      <sheetName val="골막이"/>
      <sheetName val="기슭막이(야)"/>
      <sheetName val="기슭막이(야,점토)"/>
      <sheetName val="기슭막이(야) (2)"/>
      <sheetName val="개간수로"/>
      <sheetName val="벤치플륨관"/>
      <sheetName val="측구수로관설치"/>
      <sheetName val="연못"/>
      <sheetName val="폭포"/>
      <sheetName val="대석줄떼"/>
      <sheetName val="7비탈다듬기"/>
      <sheetName val="돌흙막이"/>
      <sheetName val="6떼흙막이"/>
      <sheetName val="8돌수로"/>
      <sheetName val="9떼수로"/>
      <sheetName val="7급줄떼"/>
      <sheetName val="평떼붙임"/>
      <sheetName val="잡공사"/>
      <sheetName val="운반비"/>
      <sheetName val="조달자재대"/>
      <sheetName val="자재명세"/>
      <sheetName val="명세서(단가1)"/>
      <sheetName val="설계명세 "/>
      <sheetName val="인부명세"/>
      <sheetName val="장비명세"/>
      <sheetName val="바닥막이(0.5)"/>
      <sheetName val="낮은바닥막이"/>
      <sheetName val="기슭막이 (깬)"/>
      <sheetName val="낮은바닥막이(콘)"/>
      <sheetName val="낮은바닥막이(콘) (2)"/>
      <sheetName val="대석"/>
      <sheetName val="목교설치"/>
      <sheetName val="단재적표"/>
      <sheetName val="골막이(야매)"/>
      <sheetName val="날개벽수량표"/>
      <sheetName val="교대(A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덕전리"/>
      <sheetName val="조서및연장산출"/>
      <sheetName val="배수공수량"/>
      <sheetName val="암거공수량집계"/>
      <sheetName val="횡배수공집계"/>
      <sheetName val="수로관및집수정수량집계"/>
      <sheetName val="횡배수토공(P.E,BOX) "/>
      <sheetName val="수로관및집수정"/>
      <sheetName val="지수벽 및 파라피트"/>
      <sheetName val="암거수량"/>
      <sheetName val="암거날개벽수량"/>
      <sheetName val="암거날개벽토공"/>
      <sheetName val="횡배수관날개벽"/>
      <sheetName val="횡배수관날개벽잔토 "/>
      <sheetName val="횡배수관날개벽수량표"/>
      <sheetName val="횡배수관날개벽잔토산식치수표"/>
      <sheetName val="토적계산서"/>
      <sheetName val="포장자재수량집계"/>
      <sheetName val="콘크리트포장"/>
      <sheetName val="토사측구"/>
      <sheetName val="표 지 "/>
      <sheetName val="자재집계"/>
      <sheetName val="토공집계"/>
      <sheetName val="총괄자재집계"/>
      <sheetName val="암거날개벽수량(1.5M)"/>
      <sheetName val="암거날개벽토공(1.5)"/>
      <sheetName val="교각1"/>
      <sheetName val="TOTAL_BOQ"/>
      <sheetName val="날개벽수량표"/>
      <sheetName val="골막이(야매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덕전리"/>
      <sheetName val="조서및연장산출"/>
      <sheetName val="배수공수량"/>
      <sheetName val="암거공수량집계"/>
      <sheetName val="횡배수공집계"/>
      <sheetName val="수로관및집수정수량집계"/>
      <sheetName val="횡배수토공(P.E,BOX) "/>
      <sheetName val="수로관및집수정"/>
      <sheetName val="지수벽 및 파라피트"/>
      <sheetName val="암거수량"/>
      <sheetName val="암거날개벽수량"/>
      <sheetName val="암거날개벽토공"/>
      <sheetName val="횡배수관날개벽"/>
      <sheetName val="횡배수관날개벽잔토 "/>
      <sheetName val="횡배수관날개벽수량표"/>
      <sheetName val="횡배수관날개벽잔토산식치수표"/>
      <sheetName val="토적계산서"/>
      <sheetName val="포장자재수량집계"/>
      <sheetName val="콘크리트포장"/>
      <sheetName val="토사측구"/>
      <sheetName val="표 지 "/>
      <sheetName val="자재집계"/>
      <sheetName val="토공집계"/>
      <sheetName val="총괄자재집계"/>
      <sheetName val="암거날개벽수량(1.5M)"/>
      <sheetName val="암거날개벽토공(1.5)"/>
      <sheetName val="흄관기초"/>
      <sheetName val="날개벽수량표"/>
      <sheetName val="배수관공"/>
      <sheetName val="배수공"/>
      <sheetName val="암거"/>
      <sheetName val="포장공"/>
      <sheetName val="7급줄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  <sheetName val="암거"/>
      <sheetName val="포장공"/>
      <sheetName val="배수공"/>
      <sheetName val="덕전리"/>
      <sheetName val="터파기및재료"/>
      <sheetName val="7급줄떼"/>
      <sheetName val="속도랑내기(자갈)"/>
      <sheetName val="실행철강하도"/>
      <sheetName val="99총공사내역서"/>
      <sheetName val="집수정단"/>
      <sheetName val="3련 BOX"/>
      <sheetName val="차액보증"/>
      <sheetName val="쎈타링"/>
      <sheetName val="자재단가"/>
      <sheetName val="설비"/>
      <sheetName val="토공집계"/>
      <sheetName val="토적계산서"/>
      <sheetName val="N賃率-職"/>
      <sheetName val="일위대가"/>
      <sheetName val="개요"/>
      <sheetName val="터널조도"/>
      <sheetName val="배수관공"/>
      <sheetName val="TOTAL_BOQ"/>
      <sheetName val="자재조서2"/>
      <sheetName val="호표"/>
      <sheetName val="품셈TABLE"/>
      <sheetName val="여과지동"/>
      <sheetName val="기초자료"/>
      <sheetName val="집계표"/>
      <sheetName val="토적표(1)"/>
      <sheetName val="대림경상68억"/>
      <sheetName val="단위수량"/>
      <sheetName val="적용기준"/>
      <sheetName val="구조물터파기수량집계"/>
      <sheetName val="측구터파기공수량집계"/>
      <sheetName val="배수공 시멘트 및 골재량 산출"/>
      <sheetName val="대가표(품셈)"/>
      <sheetName val="추가예산"/>
      <sheetName val="본관동"/>
      <sheetName val="후관동"/>
      <sheetName val="코드"/>
      <sheetName val="산출내역서집계표"/>
      <sheetName val="골막이(야매)"/>
      <sheetName val="T13(P68~72,78)"/>
      <sheetName val="unitpric"/>
      <sheetName val="내역서"/>
      <sheetName val="TB-내역서"/>
      <sheetName val="DDD"/>
      <sheetName val="도근좌표"/>
      <sheetName val="암거날개벽"/>
      <sheetName val="01-적용기준"/>
      <sheetName val="15-저수퇴사조절량계산서"/>
      <sheetName val="14-비탈면적계산서"/>
      <sheetName val="12-토적계산서"/>
      <sheetName val="11-토적집계표"/>
      <sheetName val="맨홀토공"/>
      <sheetName val="물건도(원본)"/>
      <sheetName val="#REF"/>
      <sheetName val="맨홀수량산출(2호)"/>
      <sheetName val="가감수량(2호)"/>
      <sheetName val="사통"/>
      <sheetName val="조명시설"/>
      <sheetName val="적용(기계)"/>
      <sheetName val="내역"/>
      <sheetName val="자재"/>
      <sheetName val="포장(수량)-관로부"/>
      <sheetName val="자재운반단가일람표"/>
      <sheetName val="노임단가"/>
      <sheetName val="Sheet1 (2)"/>
      <sheetName val="지급자재"/>
      <sheetName val="회사개요"/>
      <sheetName val="편입토지조서"/>
      <sheetName val="치수"/>
      <sheetName val="4안전율"/>
      <sheetName val="1"/>
      <sheetName val="견적(갑지)"/>
      <sheetName val="수량산출"/>
      <sheetName val="ABUT수량-A1"/>
      <sheetName val="5흙막이"/>
      <sheetName val="맨홀토공수량"/>
      <sheetName val="금융비용"/>
      <sheetName val="data"/>
      <sheetName val="총갑지"/>
      <sheetName val="실내건축일위대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사(PE)"/>
      <sheetName val="토사(PE-역사이펀)"/>
      <sheetName val="토사(PE-관보호공 0.3)"/>
      <sheetName val="토사(PE-관보호공 1.0)"/>
      <sheetName val="토사(PE-토류벽)"/>
      <sheetName val="토사(PE,CON B=)"/>
      <sheetName val="토사(흄관)"/>
      <sheetName val="토사(흄관-토류벽)"/>
      <sheetName val="토사(BOX-토류벽)"/>
      <sheetName val="토사(흄관,CON B=)"/>
      <sheetName val="토사(PE-관보호공)"/>
      <sheetName val="구조물공집계"/>
      <sheetName val="가.맨홀토공"/>
      <sheetName val="(1)맨홀"/>
      <sheetName val="(가)맨홀평균H"/>
      <sheetName val="(나)맨홀구조물토공"/>
      <sheetName val="나.맨홀구체공"/>
      <sheetName val="(가)맨홀H"/>
      <sheetName val="(나)수량산출"/>
      <sheetName val="골막이(야매)"/>
      <sheetName val="A-4"/>
      <sheetName val="7급줄떼"/>
      <sheetName val="총괄표"/>
      <sheetName val="노임단가"/>
      <sheetName val="경산"/>
      <sheetName val="산출"/>
      <sheetName val="내역"/>
      <sheetName val="파일의이용"/>
      <sheetName val="주요자재집계표"/>
      <sheetName val="일위대가목록"/>
      <sheetName val="수량산출표"/>
      <sheetName val="댐구조도"/>
      <sheetName val="세월교산출기초"/>
      <sheetName val="기슭막이(야면석찰쌓기)"/>
      <sheetName val="관로토공"/>
      <sheetName val="견적대비"/>
      <sheetName val="XXXXXX"/>
      <sheetName val="원가계산서"/>
      <sheetName val="집계표"/>
      <sheetName val="내역서"/>
      <sheetName val="계수시트"/>
      <sheetName val="표지"/>
      <sheetName val="1.토총"/>
      <sheetName val="토적"/>
      <sheetName val="가정오수"/>
      <sheetName val="2.관로집"/>
      <sheetName val="관부설"/>
      <sheetName val="가정연결"/>
      <sheetName val="3.구조물집계"/>
      <sheetName val="맨홀높이"/>
      <sheetName val="맨홀2"/>
      <sheetName val="4.포장공"/>
      <sheetName val="관로"/>
      <sheetName val="가정연결관"/>
      <sheetName val="5.부대공"/>
      <sheetName val="(1)가시설공"/>
      <sheetName val="(2)경고"/>
      <sheetName val="(3)기타"/>
      <sheetName val="6.주요자재대"/>
      <sheetName val="7.폐기물"/>
      <sheetName val="토실"/>
      <sheetName val="합의경상"/>
      <sheetName val="DATE"/>
      <sheetName val="MOTOR"/>
      <sheetName val="설비"/>
      <sheetName val="계양가시설"/>
      <sheetName val="평가데이터"/>
      <sheetName val="청천내"/>
      <sheetName val="날개벽수량표"/>
      <sheetName val="설계내역서"/>
      <sheetName val="수량집계"/>
      <sheetName val="명세서"/>
      <sheetName val=" 부대공집계표"/>
      <sheetName val="(1)포장공"/>
      <sheetName val="가.폐기물"/>
      <sheetName val="나.관로공포장집계"/>
      <sheetName val="(가)관로부"/>
      <sheetName val="(나)맨홀부"/>
      <sheetName val="(2)가시설공"/>
      <sheetName val="가.간이흙막이공"/>
      <sheetName val="(3)경고시설물공"/>
      <sheetName val="가.안전보호책"/>
      <sheetName val="나.경고테이프"/>
      <sheetName val="(4)기존관보호공"/>
      <sheetName val="가.관매달기"/>
      <sheetName val="(5)기타"/>
      <sheetName val="나.C.C.TV"/>
      <sheetName val="다.수밀시험"/>
      <sheetName val="(1)토공"/>
      <sheetName val="조명시설"/>
      <sheetName val="1호맨홀토공"/>
      <sheetName val="내역서01"/>
      <sheetName val="수량산출서"/>
      <sheetName val="일위대가"/>
      <sheetName val="콘크리트댐수량산출"/>
      <sheetName val="단가산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공"/>
      <sheetName val="배수공"/>
      <sheetName val="암거"/>
      <sheetName val="포장공"/>
      <sheetName val="부대공"/>
      <sheetName val="수량집계"/>
      <sheetName val="확폭수량"/>
      <sheetName val="편입토지조서"/>
      <sheetName val="날개벽수량표"/>
      <sheetName val="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2">
          <cell r="AB62">
            <v>79</v>
          </cell>
        </row>
        <row r="65">
          <cell r="AB65">
            <v>146</v>
          </cell>
        </row>
        <row r="72">
          <cell r="AB72">
            <v>72</v>
          </cell>
        </row>
      </sheetData>
      <sheetData sheetId="8" refreshError="1"/>
      <sheetData sheetId="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바닥막(1)"/>
      <sheetName val="바닥막(2)"/>
      <sheetName val="바닥막이(con.c)"/>
      <sheetName val="바닥막(개간)"/>
      <sheetName val="바닥막(4)"/>
      <sheetName val="야기찰붙임(기,천)"/>
      <sheetName val="야기찰붙임(기,천)(2)"/>
      <sheetName val="기슭막이(야면석)"/>
      <sheetName val="계간수로공(야.찰)"/>
      <sheetName val="연못만들기"/>
      <sheetName val="폭포돌쌓기"/>
      <sheetName val="대석줄떼"/>
      <sheetName val="골막이(야면석)"/>
      <sheetName val="떼흙막이"/>
      <sheetName val="떼수로내기"/>
      <sheetName val="암거떼수로"/>
      <sheetName val="7급줄떼공"/>
      <sheetName val="떼붙이기"/>
      <sheetName val="대공(콘)(1)"/>
      <sheetName val="대공(콘)(2)"/>
      <sheetName val="기슭막이(야면석)(1)"/>
      <sheetName val="콘크리트바닥막이(1)"/>
      <sheetName val="콘크리트바닥막이(2)"/>
      <sheetName val="깬잡석바닥막이(1)"/>
      <sheetName val="깬잡석바닥막이(2)"/>
      <sheetName val="깬잡석바닥막이(3)"/>
      <sheetName val="기슭막이(야면석)(2)"/>
      <sheetName val="기슭막이(깬잡석)(1)"/>
      <sheetName val="기슭막이(깬잡석)(2)"/>
      <sheetName val="기슭막이(깬잡석)(3)"/>
      <sheetName val="대공(야면석)(1)"/>
      <sheetName val="대공(야면석)(2)"/>
      <sheetName val="대공(야면석)(3)"/>
      <sheetName val="골막이(깬)"/>
      <sheetName val="돌수로"/>
      <sheetName val="준공표지판"/>
      <sheetName val="골막이 (2)"/>
      <sheetName val="표지판"/>
      <sheetName val="바닥막이연결부돌쌓기"/>
      <sheetName val="돌흙막이(야면석)"/>
      <sheetName val="벤치포륨관(600)"/>
      <sheetName val="벤치포륨관(500)"/>
      <sheetName val="측구수로관(400)"/>
      <sheetName val="대석"/>
      <sheetName val="바닥막(3)"/>
      <sheetName val="절계면복구견취도"/>
      <sheetName val="절계면복구견취도 (2)"/>
      <sheetName val="절계면복구견취도(변경)"/>
      <sheetName val="대석줄떼2"/>
      <sheetName val="씨뿌리기"/>
      <sheetName val="기슭막이(야면석)(3)"/>
      <sheetName val="Sheet3"/>
      <sheetName val="스톤블록쌓기"/>
      <sheetName val="편입토지조서"/>
      <sheetName val="골막이(야매)"/>
      <sheetName val="종배수관설치현황"/>
      <sheetName val="종배수관면벽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">
          <cell r="A1" t="str">
            <v>7급 줄 떼 공 구 조 도 및 수 량 산 출 표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총괄표"/>
      <sheetName val="목록표"/>
      <sheetName val="토공"/>
      <sheetName val="둑쌓기"/>
      <sheetName val="바닥막이(1.0)"/>
      <sheetName val="바닥막이(0.7)"/>
      <sheetName val="바닥막이(1.0) (2)"/>
      <sheetName val="바닥막이(0.7) (2)"/>
      <sheetName val="골막이"/>
      <sheetName val="기슭막이(야)"/>
      <sheetName val="기슭막이(야,점토)"/>
      <sheetName val="기슭막이(야) (2)"/>
      <sheetName val="개간수로"/>
      <sheetName val="벤치플륨관"/>
      <sheetName val="측구수로관설치"/>
      <sheetName val="연못"/>
      <sheetName val="폭포"/>
      <sheetName val="대석줄떼"/>
      <sheetName val="7비탈다듬기"/>
      <sheetName val="돌흙막이"/>
      <sheetName val="6떼흙막이"/>
      <sheetName val="8돌수로"/>
      <sheetName val="9떼수로"/>
      <sheetName val="7급줄떼"/>
      <sheetName val="평떼붙임"/>
      <sheetName val="잡공사"/>
      <sheetName val="운반비"/>
      <sheetName val="조달자재대"/>
      <sheetName val="자재명세"/>
      <sheetName val="명세서(단가1)"/>
      <sheetName val="설계명세 "/>
      <sheetName val="인부명세"/>
      <sheetName val="장비명세"/>
      <sheetName val="바닥막이(0.5)"/>
      <sheetName val="낮은바닥막이"/>
      <sheetName val="기슭막이 (깬)"/>
      <sheetName val="낮은바닥막이(콘)"/>
      <sheetName val="낮은바닥막이(콘) (2)"/>
      <sheetName val="대석"/>
      <sheetName val="목교설치"/>
      <sheetName val="골막이(야매)"/>
      <sheetName val="일위대가"/>
      <sheetName val="종배수관면벽구"/>
      <sheetName val="7급줄떼공"/>
      <sheetName val="포장공"/>
      <sheetName val="배수공"/>
      <sheetName val="편입토지조서"/>
      <sheetName val="대포2교접속"/>
      <sheetName val="천방교접속"/>
      <sheetName val="교대(A1)"/>
      <sheetName val="일위대가목록"/>
      <sheetName val="설계내역서"/>
      <sheetName val="단재적표"/>
      <sheetName val="#REF"/>
      <sheetName val="원가계산서"/>
      <sheetName val="TOTAL_BOQ"/>
      <sheetName val="건축내역"/>
      <sheetName val="속도랑내기(자갈)"/>
      <sheetName val="5흙막이"/>
      <sheetName val="접속도로"/>
      <sheetName val="날개벽수량표"/>
      <sheetName val="재적표"/>
      <sheetName val="수종선택"/>
      <sheetName val="요율표"/>
      <sheetName val="덕전리"/>
      <sheetName val="1"/>
      <sheetName val="집수정토공"/>
      <sheetName val="시방서"/>
      <sheetName val="계약서"/>
      <sheetName val="조명일위"/>
      <sheetName val="입찰안"/>
      <sheetName val="제품정보"/>
      <sheetName val="DANGA"/>
      <sheetName val="위치조서"/>
      <sheetName val="산출근거"/>
      <sheetName val="조명율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  <sheetName val="흄관기초"/>
      <sheetName val="주beam"/>
      <sheetName val="바닥판"/>
      <sheetName val="입력DATA"/>
      <sheetName val="편입토지조서"/>
      <sheetName val="DDD"/>
      <sheetName val="암거날개벽"/>
      <sheetName val="7급줄떼공"/>
      <sheetName val="포장공"/>
      <sheetName val="7급줄떼"/>
      <sheetName val="종배수관면벽구"/>
      <sheetName val="덕전리"/>
      <sheetName val="실행철강하도"/>
      <sheetName val="총수량집계표"/>
      <sheetName val="오동"/>
      <sheetName val="대조"/>
      <sheetName val="나한"/>
      <sheetName val="대포2교접속"/>
      <sheetName val="재료"/>
      <sheetName val="약품공급2"/>
      <sheetName val="산출근거"/>
      <sheetName val="#REF"/>
      <sheetName val="부대단위수량"/>
      <sheetName val="지점별강우량"/>
      <sheetName val="영창26"/>
      <sheetName val="철근량"/>
      <sheetName val="입찰안"/>
      <sheetName val="조명시설"/>
      <sheetName val="내역서적용수량"/>
      <sheetName val="총괄표"/>
      <sheetName val="유입량"/>
      <sheetName val="자재단가"/>
      <sheetName val="내역"/>
      <sheetName val="천방교접속"/>
      <sheetName val="일위대가"/>
      <sheetName val="기계경비시간당손료목록"/>
      <sheetName val="노임단가"/>
      <sheetName val="제1호단위수량"/>
      <sheetName val="요율"/>
      <sheetName val="1 자원총괄"/>
      <sheetName val="일위대가목록"/>
      <sheetName val="일위대가목차"/>
      <sheetName val="지급자재"/>
      <sheetName val="일위대가표"/>
      <sheetName val="단가"/>
      <sheetName val="암거단위"/>
      <sheetName val="도근좌표"/>
      <sheetName val="골조"/>
      <sheetName val="DATE"/>
      <sheetName val="항목별진도율"/>
      <sheetName val="앉음벽 (2)"/>
      <sheetName val="PAY"/>
      <sheetName val="건축내역"/>
      <sheetName val="Sheet1"/>
      <sheetName val="Sheet2"/>
      <sheetName val="Sheet3"/>
      <sheetName val="암거"/>
      <sheetName val="공사비총괄표"/>
      <sheetName val="직원자료입력"/>
      <sheetName val="데리네이타현황"/>
      <sheetName val="단위단가"/>
      <sheetName val="내역서"/>
      <sheetName val="재적표"/>
      <sheetName val="원가"/>
      <sheetName val="기안문"/>
      <sheetName val="계약서"/>
      <sheetName val="교수설계"/>
      <sheetName val="N賃率-職"/>
      <sheetName val="102역사"/>
      <sheetName val="골재산출"/>
      <sheetName val="국도접속 차도부수량"/>
      <sheetName val="속도랑내기(자갈)"/>
      <sheetName val="자재단가비교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횡배수집계"/>
      <sheetName val="암거수량및 물량집계표"/>
      <sheetName val="배수집계"/>
      <sheetName val="배수관본체수량집계표"/>
      <sheetName val="맹암거 수량"/>
      <sheetName val="암거 집계표"/>
      <sheetName val="배수수량집계표"/>
      <sheetName val="횡배수조서,집계"/>
      <sheetName val="집수정수량집계표"/>
      <sheetName val="배수공집계표"/>
      <sheetName val="집 수 정"/>
      <sheetName val="기초자료및 집수정 리스트  "/>
      <sheetName val="측구단위, 연장, 집계표 "/>
      <sheetName val="부대단위수량"/>
      <sheetName val="종배수관"/>
      <sheetName val="배수단위,측구집계"/>
      <sheetName val="횡단위"/>
      <sheetName val="평균높이와날개단위수량"/>
      <sheetName val="날개벽수량표"/>
      <sheetName val="구조물공"/>
      <sheetName val="배수공집계"/>
      <sheetName val="수량산출"/>
      <sheetName val="종배수관면벽구"/>
      <sheetName val="편입토지조서"/>
      <sheetName val="주beam"/>
      <sheetName val="흄관기초"/>
      <sheetName val="7급줄떼"/>
      <sheetName val="터파기및재료"/>
      <sheetName val="직노"/>
      <sheetName val="단위수량"/>
      <sheetName val="#REF"/>
      <sheetName val="DATE"/>
      <sheetName val="Sheet1"/>
      <sheetName val="7급줄떼공"/>
      <sheetName val="일위대가"/>
      <sheetName val="A-4"/>
      <sheetName val="noyim"/>
      <sheetName val="설계명세서"/>
      <sheetName val="입찰안"/>
      <sheetName val="200"/>
      <sheetName val="조명시설"/>
      <sheetName val="5흙막이"/>
      <sheetName val="내역서"/>
      <sheetName val="아산경희980422"/>
      <sheetName val="배수공"/>
      <sheetName val="대포2교접속"/>
      <sheetName val="일위대가표"/>
      <sheetName val="포장공"/>
      <sheetName val="FILE1"/>
      <sheetName val="총괄"/>
      <sheetName val="3BL공동구 수량"/>
      <sheetName val="시중노임단가"/>
      <sheetName val="손익분석"/>
      <sheetName val="순성토"/>
      <sheetName val="계약서"/>
      <sheetName val="횡배수관토공수량"/>
      <sheetName val="골재산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콘기슭막이"/>
      <sheetName val="콘기슭막이(2)"/>
      <sheetName val="콘기슭막이(3)"/>
      <sheetName val="떼흙막이"/>
      <sheetName val="떼수로내기"/>
      <sheetName val="5급줄떼공(객토)"/>
      <sheetName val="5급줄떼공"/>
      <sheetName val="7급줄떼공"/>
      <sheetName val="떼붙이기"/>
      <sheetName val="씨뿌리기"/>
      <sheetName val="나무심기"/>
      <sheetName val="산비탈돌쌓기(야면석)"/>
      <sheetName val="돌수로내기"/>
      <sheetName val="돌흙막이(야면석)"/>
      <sheetName val="돌골막이(야면석)"/>
      <sheetName val="돌골막이(깬잡석)"/>
      <sheetName val="돌땅속흙막이(야면석)"/>
      <sheetName val="기슭막이(깬잡석)"/>
      <sheetName val="기슭막이(깬잡석) (2)"/>
      <sheetName val="기슭막이(야면석)"/>
      <sheetName val="폐목얽기(5열)"/>
      <sheetName val="폐목얽기(3열)"/>
      <sheetName val="통나무땅속흙막이"/>
      <sheetName val="돌흙막이(깬잡석)"/>
      <sheetName val="통나무흙막이"/>
      <sheetName val="산비탈돌쌓기(깬잡석)"/>
      <sheetName val="산비탈돌쌓기(깬잡석) (2)"/>
      <sheetName val="새심기"/>
      <sheetName val="콘크리트포장"/>
      <sheetName val="보막이(야면석)"/>
      <sheetName val="산비탈돌쌓기(깬잡석찰쌓기)"/>
      <sheetName val="보막이(깬잡석)"/>
      <sheetName val="보막이(야면석찰쌓기) "/>
      <sheetName val="보막이(깬잡석찰쌓기)"/>
      <sheetName val="콘크리보막이"/>
      <sheetName val="돌골막이(야면석찰쌓기)"/>
      <sheetName val="기슭막이(야면석찰쌓기)"/>
      <sheetName val="기슭막이(깬잡석찰쌓기)"/>
      <sheetName val="돌땅속흙막이(깬잡석)"/>
      <sheetName val="산비탈돌쌓기(야면석 찰쌓기)"/>
      <sheetName val="벤치포륨관"/>
      <sheetName val="대석줄떼"/>
      <sheetName val="콘크리트보막이"/>
      <sheetName val="낮은바닥막이"/>
      <sheetName val="바닥막이"/>
      <sheetName val="6급줄떼공"/>
      <sheetName val="속도랑내기(조약돌)"/>
      <sheetName val="속도랑내기(자갈)"/>
      <sheetName val="암거떼수로"/>
      <sheetName val="새조공"/>
      <sheetName val="H형강바자얽기"/>
      <sheetName val="보막이(구조2)"/>
      <sheetName val="보막이(계산2)"/>
      <sheetName val="돌골막이(깬잡석찰쌓기)"/>
      <sheetName val="돌흙막이(깬잡석찰쌓기)"/>
      <sheetName val="보막이(구조1)"/>
      <sheetName val="보막이(계산1)"/>
      <sheetName val="산비탈바자얽기"/>
      <sheetName val="파형강관부설"/>
      <sheetName val="스톤블록쌓기"/>
      <sheetName val="수로1"/>
      <sheetName val="수로2 "/>
      <sheetName val="벤치포륨관(600)"/>
      <sheetName val="벤치포륨관(500)"/>
      <sheetName val="1"/>
      <sheetName val="7급줄떼"/>
      <sheetName val="바닥막이1.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폐 목 산 얽 기 구 조 도 및 수 량 산 출 표(5열)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4"/>
      <sheetName val="폐목얽기(5열)"/>
      <sheetName val="부대단위수량"/>
      <sheetName val="1"/>
      <sheetName val="부대공(집계)"/>
      <sheetName val="날개벽수량표"/>
      <sheetName val="바닥막이1.5"/>
      <sheetName val="7급줄떼"/>
      <sheetName val="용소리교"/>
      <sheetName val="수량집계"/>
      <sheetName val="일위대가"/>
      <sheetName val="7급줄떼공"/>
      <sheetName val="포장공"/>
      <sheetName val="배수공"/>
      <sheetName val="접속도로"/>
      <sheetName val="흄관기초"/>
      <sheetName val="자재단가"/>
      <sheetName val="포장공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흄관기초"/>
      <sheetName val="A-4"/>
      <sheetName val="DATA"/>
      <sheetName val="부대공(집계)"/>
      <sheetName val="대비"/>
      <sheetName val="9GNG운반"/>
      <sheetName val="접속도로"/>
      <sheetName val="날개벽수량표"/>
      <sheetName val="INPUT"/>
      <sheetName val="횡배수관토공수량"/>
      <sheetName val="포장공"/>
      <sheetName val="HP(F)1"/>
      <sheetName val="45,46"/>
      <sheetName val="1"/>
      <sheetName val="폐목얽기(5열)"/>
      <sheetName val="구조물공"/>
      <sheetName val="배수공"/>
      <sheetName val="덕전리"/>
      <sheetName val="설계명세서"/>
      <sheetName val="부대단위수량"/>
      <sheetName val="용소리교"/>
      <sheetName val="바닥막이1.5"/>
      <sheetName val="단가조사"/>
      <sheetName val="품셈TABLE"/>
      <sheetName val="정부노임"/>
      <sheetName val="수문일1"/>
      <sheetName val="98수문일위"/>
      <sheetName val="5흙막이"/>
      <sheetName val="낙찰표"/>
      <sheetName val="위치조서"/>
      <sheetName val="자재단가"/>
      <sheetName val="0파형강관산출"/>
      <sheetName val="배수"/>
      <sheetName val="#REF"/>
      <sheetName val="도근좌표"/>
      <sheetName val="입찰안"/>
      <sheetName val="중사"/>
      <sheetName val="I一般比"/>
      <sheetName val="가도공"/>
      <sheetName val="ABUT수량-A1"/>
      <sheetName val="횡배수관 토공량 산출"/>
      <sheetName val="Type(123)"/>
      <sheetName val="기계경비"/>
      <sheetName val="대치판정"/>
      <sheetName val="날개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총괄표"/>
      <sheetName val="목록표"/>
      <sheetName val="산비탈돌쌓기"/>
      <sheetName val="5흙막이"/>
      <sheetName val="6떼흙막이"/>
      <sheetName val="7비탈다듬기"/>
      <sheetName val="8돌수로"/>
      <sheetName val="9떼수로"/>
      <sheetName val="대석줄떼"/>
      <sheetName val="줄떼공"/>
      <sheetName val="씨뿌리기"/>
      <sheetName val="3기슭막이"/>
      <sheetName val="나무심기"/>
      <sheetName val="잡공사"/>
      <sheetName val="2골막이"/>
      <sheetName val="운반비"/>
      <sheetName val="성  토"/>
      <sheetName val="돌보막이(1)"/>
      <sheetName val="돌보막이(2)"/>
      <sheetName val="4땅속흙막이"/>
      <sheetName val="평떼붙임"/>
      <sheetName val="새심기"/>
      <sheetName val="조달자재"/>
      <sheetName val="관급자재"/>
      <sheetName val="콘크리트포장"/>
      <sheetName val="1보막이"/>
      <sheetName val="속도량내기"/>
      <sheetName val="바자얽기"/>
      <sheetName val="새조공"/>
      <sheetName val="3콘크리트기슭막이(1)"/>
      <sheetName val="3콘크리트기슭막이(2)"/>
      <sheetName val="날개벽수량표"/>
      <sheetName val="폐목얽기(5열)"/>
      <sheetName val="흄관기초"/>
      <sheetName val="7급줄떼"/>
      <sheetName val="접속도로"/>
      <sheetName val="계약서"/>
    </sheetNames>
    <sheetDataSet>
      <sheetData sheetId="0"/>
      <sheetData sheetId="1"/>
      <sheetData sheetId="2"/>
      <sheetData sheetId="3"/>
      <sheetData sheetId="4">
        <row r="36">
          <cell r="A36" t="str">
            <v>설        계        내        역        서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구명"/>
      <sheetName val="공사설명서"/>
      <sheetName val="구조물 내역적용수량"/>
      <sheetName val="구조물집계표"/>
      <sheetName val="구조물수량표(1)"/>
      <sheetName val="구조물수량표(2)"/>
      <sheetName val="사면안정부대(3)"/>
      <sheetName val="식재수량"/>
      <sheetName val="구조물소요자재"/>
      <sheetName val="혼합석 및 포장 수량"/>
      <sheetName val="콘크리트소요자재"/>
      <sheetName val="관급자재집계표"/>
      <sheetName val="토공사 내역적용수량"/>
      <sheetName val="폐목 및 폐뿌리"/>
      <sheetName val="토공집계표"/>
      <sheetName val="사면보호"/>
      <sheetName val="6개월이하,5억미만"/>
      <sheetName val="6개월이하,5억이상"/>
      <sheetName val="6개월이상,5억이상"/>
      <sheetName val="Sheet3"/>
      <sheetName val="사토운반 (2)"/>
      <sheetName val="사토운반"/>
      <sheetName val="층따기,노면다짐(성토부)"/>
      <sheetName val="수방자재"/>
      <sheetName val="거리이정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4"/>
      <sheetName val="날개벽수량표"/>
      <sheetName val="5흙막이"/>
      <sheetName val="토사(PE)"/>
      <sheetName val="골막이(야매)"/>
      <sheetName val="속도랑내기(자갈)"/>
      <sheetName val="7급줄떼"/>
      <sheetName val="편입토지조서"/>
      <sheetName val="설계조건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  <sheetName val="흄관기초"/>
      <sheetName val="Sheet1"/>
      <sheetName val="암거"/>
      <sheetName val="포장공"/>
      <sheetName val="배수공"/>
      <sheetName val="A-4"/>
      <sheetName val="단위단가"/>
      <sheetName val="단위수량"/>
      <sheetName val="맨홀토공수량"/>
      <sheetName val="계약서"/>
      <sheetName val="쎈타링"/>
      <sheetName val="덕전리"/>
      <sheetName val="수로단위수량"/>
      <sheetName val="배수관공"/>
      <sheetName val="전기단가조사서"/>
      <sheetName val="INPUT"/>
      <sheetName val="중동공구"/>
      <sheetName val="DDD"/>
      <sheetName val="내역"/>
      <sheetName val="도근좌표"/>
      <sheetName val="8.PILE  (돌출)"/>
      <sheetName val="자재운반단가일람표"/>
      <sheetName val="낙찰표"/>
      <sheetName val="입찰안"/>
      <sheetName val="단가대비표"/>
      <sheetName val="노임단가"/>
      <sheetName val="Total"/>
      <sheetName val="데리네이타현황"/>
      <sheetName val="자재단가"/>
      <sheetName val="조명시설"/>
      <sheetName val="SLAB&quot;1&quot;"/>
      <sheetName val="5흙막이"/>
      <sheetName val="unitpric"/>
      <sheetName val="1. 설계조건 2.단면가정 3. 하중계산"/>
      <sheetName val="DATA 입력란"/>
      <sheetName val="차액보증"/>
      <sheetName val="DATA"/>
      <sheetName val="여과지동"/>
      <sheetName val="기초자료"/>
      <sheetName val="적용기준"/>
      <sheetName val="산출내역서집계표"/>
      <sheetName val="(A)내역서"/>
      <sheetName val="Sheet2"/>
      <sheetName val="지급자재"/>
      <sheetName val="6PILE  (돌출)"/>
      <sheetName val="#REF"/>
      <sheetName val="06 일위대가목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공"/>
      <sheetName val="배수공"/>
      <sheetName val="암거"/>
      <sheetName val="포장공"/>
      <sheetName val="부대공"/>
      <sheetName val="수량집계"/>
      <sheetName val="확폭수량"/>
      <sheetName val="날개벽수량표"/>
      <sheetName val="토사(PE)"/>
    </sheetNames>
    <sheetDataSet>
      <sheetData sheetId="0"/>
      <sheetData sheetId="1" refreshError="1">
        <row r="11">
          <cell r="AH11">
            <v>480</v>
          </cell>
        </row>
        <row r="18">
          <cell r="CP18">
            <v>0</v>
          </cell>
          <cell r="CR18">
            <v>3.823</v>
          </cell>
          <cell r="CS18">
            <v>13.2</v>
          </cell>
        </row>
      </sheetData>
      <sheetData sheetId="2"/>
      <sheetData sheetId="3" refreshError="1">
        <row r="34">
          <cell r="BU34">
            <v>1807.94</v>
          </cell>
        </row>
        <row r="54">
          <cell r="AR54">
            <v>1210</v>
          </cell>
        </row>
        <row r="111">
          <cell r="AR111">
            <v>1210</v>
          </cell>
          <cell r="AW111">
            <v>390</v>
          </cell>
        </row>
      </sheetData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횡배수관수량집계"/>
      <sheetName val="배수관 집계"/>
      <sheetName val="본선집계"/>
      <sheetName val="횡배수관현황"/>
      <sheetName val="횡배수관"/>
      <sheetName val="횡배수관평균터파기고"/>
      <sheetName val="양수장(기계)"/>
      <sheetName val="ABUT수량-A1"/>
      <sheetName val="입찰안"/>
      <sheetName val="A-4"/>
      <sheetName val="표지"/>
      <sheetName val="본체"/>
      <sheetName val="배수통관토공수량"/>
      <sheetName val="폐목얽기(5열)"/>
      <sheetName val="설계조건"/>
      <sheetName val="낙찰표"/>
      <sheetName val="포장공"/>
      <sheetName val="배수공"/>
      <sheetName val="토공"/>
      <sheetName val="DATA"/>
      <sheetName val="제수"/>
      <sheetName val="내역서"/>
      <sheetName val="좌측"/>
      <sheetName val="일위대가(계측기설치)"/>
      <sheetName val="덕전리"/>
      <sheetName val="집계표"/>
      <sheetName val="역T형"/>
      <sheetName val="가시설(TYPE-A)"/>
      <sheetName val="1-1평균터파기고(1)"/>
      <sheetName val="예비품"/>
      <sheetName val="기초공"/>
      <sheetName val="기둥(원형)"/>
      <sheetName val="노임이"/>
      <sheetName val="용소리교"/>
      <sheetName val="단면계수(상부)"/>
      <sheetName val="휴지통"/>
      <sheetName val="정부노임단가"/>
      <sheetName val="Sheet1 (2)"/>
      <sheetName val="데이타"/>
      <sheetName val="통합"/>
      <sheetName val="날개벽수량표"/>
      <sheetName val="단면도"/>
      <sheetName val="설계자료"/>
      <sheetName val="설계"/>
      <sheetName val="#REF"/>
      <sheetName val="Sheet17"/>
      <sheetName val="차수"/>
      <sheetName val="배수관_집계"/>
      <sheetName val="단위수량(출력X)"/>
      <sheetName val="수량집계"/>
      <sheetName val="국도접속 차도부수량"/>
      <sheetName val="1. 설계조건 2.단면가정 3. 하중계산"/>
      <sheetName val="DATA 입력란"/>
      <sheetName val="토목공사일반"/>
      <sheetName val="차선도색현황"/>
      <sheetName val="일위대가"/>
      <sheetName val="중기사용료"/>
      <sheetName val="ITEM"/>
      <sheetName val="IMPEADENCE MAP 취수장"/>
      <sheetName val="회사정보"/>
      <sheetName val="날개벽"/>
      <sheetName val="주방환기"/>
      <sheetName val="D-CHPIER"/>
      <sheetName val="4)유동표"/>
      <sheetName val="을"/>
      <sheetName val="BOX형 교대"/>
      <sheetName val="목록"/>
      <sheetName val="36신설수량"/>
      <sheetName val="C_d"/>
      <sheetName val="4.2기둥부단면"/>
      <sheetName val="6.교좌면보강"/>
      <sheetName val="방배동내역(리라)"/>
      <sheetName val="부대공사총괄"/>
      <sheetName val="현장경비"/>
      <sheetName val="건축공사집계표"/>
      <sheetName val="금액"/>
      <sheetName val="천안IP공장자100노100물량110할증"/>
      <sheetName val="6호기"/>
      <sheetName val="Sheet5"/>
      <sheetName val="기둥(하중)"/>
      <sheetName val="기본DATA"/>
      <sheetName val="Curves"/>
      <sheetName val="Tables"/>
      <sheetName val="1호맨홀토공"/>
      <sheetName val="내역적용"/>
      <sheetName val="설계예산서"/>
      <sheetName val="unitpric"/>
      <sheetName val="1.설계조건"/>
      <sheetName val="Sheet1"/>
      <sheetName val="교각1"/>
      <sheetName val="입출재고현황 (2)"/>
      <sheetName val="저판(버림100)"/>
      <sheetName val="플랜트 설치"/>
      <sheetName val="데리네이타현황"/>
      <sheetName val="인건비"/>
      <sheetName val="노임단가"/>
      <sheetName val="경비_원본"/>
      <sheetName val="말뚝기초"/>
      <sheetName val="원형1호맨홀토공수량"/>
      <sheetName val="BOX"/>
      <sheetName val="부대집계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교각1"/>
      <sheetName val="총괄집계1 (3)"/>
      <sheetName val="총괄집계"/>
      <sheetName val="수량집계(대전)"/>
      <sheetName val="일반수량집계(대전)"/>
      <sheetName val="봉곡교(대전)"/>
      <sheetName val="수량집계(진주)"/>
      <sheetName val="일반수량집계 (진주)"/>
      <sheetName val="봉곡교(진주)"/>
      <sheetName val="접속 슬래브"/>
      <sheetName val="옹벽집계"/>
      <sheetName val="토공집계"/>
      <sheetName val="토공"/>
      <sheetName val="총괄-S"/>
      <sheetName val="총괄-S (2)"/>
      <sheetName val="총괄-S(30)"/>
      <sheetName val="슬래브-S(30)"/>
      <sheetName val="옹벽-S"/>
      <sheetName val="슬래브-S (40)"/>
      <sheetName val="수량집계"/>
      <sheetName val="신흥교"/>
      <sheetName val="시점(우)-날개벽"/>
      <sheetName val="시점(좌)-날개벽"/>
      <sheetName val="종점(우)-날개벽"/>
      <sheetName val="종점(좌)-날개벽"/>
      <sheetName val="옹벽(3-1)"/>
      <sheetName val="옹벽(3-2)"/>
      <sheetName val="총괄"/>
      <sheetName val="총괄 (2)"/>
      <sheetName val="총괄(30)"/>
      <sheetName val="슬래브(30)"/>
      <sheetName val="옹벽"/>
      <sheetName val="슬래브 (40)"/>
      <sheetName val="XXXXXX"/>
      <sheetName val="산청"/>
      <sheetName val="수동"/>
      <sheetName val="30mpc본당수량"/>
      <sheetName val="1m당 (2)"/>
      <sheetName val="강재수량-총"/>
      <sheetName val="철근량"/>
      <sheetName val="토공수량집"/>
      <sheetName val="어곡-타공종"/>
      <sheetName val="VXXXXX"/>
      <sheetName val="표지"/>
      <sheetName val="목차"/>
      <sheetName val="1.설계조건"/>
      <sheetName val="2.1단면가정"/>
      <sheetName val="Sap2000"/>
      <sheetName val="2.5하중재하도"/>
      <sheetName val="2.7 전산입력"/>
      <sheetName val="2.7.2 단면력집계"/>
      <sheetName val="2.8 부재력도(극한)"/>
      <sheetName val="2.9 단면검토"/>
      <sheetName val="2.9.2 벽설계"/>
      <sheetName val="2.10주철근 조립도"/>
      <sheetName val="2.11정착장검토"/>
      <sheetName val="2.12 부재력도(허용)"/>
      <sheetName val="2.13 우각부 보강검토"/>
      <sheetName val="2.14 거더계산"/>
      <sheetName val="2.14.3 거더철근량산정"/>
      <sheetName val="2.14.4 사각기둥설계"/>
      <sheetName val="2.15 사용성검토"/>
      <sheetName val="2.16 부력검토"/>
      <sheetName val="Sheet1"/>
      <sheetName val="토공총괄집계"/>
      <sheetName val="U-TYPE토공"/>
      <sheetName val="교대토공집계"/>
      <sheetName val="교대토공"/>
      <sheetName val="교각토공집계"/>
      <sheetName val="교각토공"/>
      <sheetName val="타공종이월"/>
      <sheetName val="Sheet2"/>
      <sheetName val="Sheet3"/>
      <sheetName val="북한강교교대토공집계(1)"/>
      <sheetName val="북한강교시점측교대"/>
      <sheetName val="북한강교교대토공집계(2)"/>
      <sheetName val="북한강교종점측교대"/>
      <sheetName val="용늪교교대토공집계 "/>
      <sheetName val="용늪교시점측교대"/>
      <sheetName val="용늪교종점측교대"/>
      <sheetName val="교대수량집계(당진방향)"/>
      <sheetName val="교대철근집계(당진방향)"/>
      <sheetName val="교대(당진방향)상세집계(A1)"/>
      <sheetName val="당진방향-교대(A1)"/>
      <sheetName val="날개벽(당진방향-시점)"/>
      <sheetName val="접속(당진방향,시점)"/>
      <sheetName val="옹벽(당진방향,A1)"/>
      <sheetName val="교대(당진방향)상세집계(A2)"/>
      <sheetName val="당진방향-교대(A2)"/>
      <sheetName val="날개벽(당진방향-종점)"/>
      <sheetName val="접속(당진방향,종점)"/>
      <sheetName val="옹벽(당진방향,A2)"/>
      <sheetName val="통전1교-A1토공"/>
      <sheetName val="통전1교-A2토공"/>
      <sheetName val="사천2교-A1토공"/>
      <sheetName val="사천2교-A2토공"/>
      <sheetName val="laroux"/>
      <sheetName val="내역서"/>
      <sheetName val="총집"/>
      <sheetName val="철근집계"/>
      <sheetName val="관집"/>
      <sheetName val="횡설"/>
      <sheetName val="U형플륨집계"/>
      <sheetName val="플륨관마감"/>
      <sheetName val="플륨관"/>
      <sheetName val="횡배수평균터파기H"/>
      <sheetName val="BOX집계"/>
      <sheetName val="BOX수량"/>
      <sheetName val="잡석"/>
      <sheetName val="옹벽토공"/>
      <sheetName val="옹벽수량"/>
      <sheetName val="연장조서"/>
      <sheetName val="전단"/>
      <sheetName val="전집"/>
      <sheetName val="내역서적용수량"/>
      <sheetName val="부대공자재"/>
      <sheetName val="자재집계표"/>
      <sheetName val="타공정이월"/>
      <sheetName val="표지판설치집계"/>
      <sheetName val="표지판 기초수량"/>
      <sheetName val="표지판기초수량산출근거"/>
      <sheetName val="시선유도시설집계"/>
      <sheetName val="시선유도수량산출"/>
      <sheetName val="차선도색수량집계표"/>
      <sheetName val="차선도색수량근거"/>
      <sheetName val="이단가드레일집계"/>
      <sheetName val="교툥안전시설"/>
      <sheetName val="용수개거 내역수량집계표"/>
      <sheetName val="용수개거연장조서"/>
      <sheetName val="용수개거재료집계표"/>
      <sheetName val="용수개거단위수량"/>
      <sheetName val="교대집계"/>
      <sheetName val="총괄토공집계"/>
      <sheetName val="1 line"/>
      <sheetName val="부대공집계(옛날)"/>
      <sheetName val="부대공집계표"/>
      <sheetName val="오수공"/>
      <sheetName val="우수공"/>
      <sheetName val="구내배관"/>
      <sheetName val="BYPASS날개벽"/>
      <sheetName val="자재별집계"/>
      <sheetName val="총재료집계"/>
      <sheetName val="개거재료집계"/>
      <sheetName val="개거수량산출"/>
      <sheetName val="개거위치조서"/>
      <sheetName val="덮개재료집계"/>
      <sheetName val="덮개수량산출"/>
      <sheetName val="덮개위치조서"/>
      <sheetName val="토적계산"/>
      <sheetName val="폐기물산출"/>
      <sheetName val="깨기재료집계"/>
      <sheetName val="깨기수량산출"/>
      <sheetName val="깨기위치조서"/>
      <sheetName val="중보용수로취입수문재료표"/>
      <sheetName val="중보용수로취입수문"/>
      <sheetName val="중보용수로취입수깨기수량"/>
      <sheetName val="abut집계"/>
      <sheetName val="상-교대"/>
      <sheetName val="AB3400"/>
      <sheetName val="AB3401"/>
      <sheetName val="감독차량비"/>
      <sheetName val="AB3402"/>
      <sheetName val="AB3403"/>
      <sheetName val="터널차량비"/>
      <sheetName val="AB3500"/>
      <sheetName val="부지임대료"/>
      <sheetName val="내역적용(전체)"/>
      <sheetName val="터널공총자재693"/>
      <sheetName val="시멘트및골재수랑지계표694"/>
      <sheetName val="콘크리트695"/>
      <sheetName val="총집계표"/>
      <sheetName val="BM개착"/>
      <sheetName val="(3-1)798"/>
      <sheetName val="(3-2)799"/>
      <sheetName val="800"/>
      <sheetName val="801"/>
      <sheetName val="802"/>
      <sheetName val="803"/>
      <sheetName val="(4-1)822"/>
      <sheetName val="(4-2)823"/>
      <sheetName val="824"/>
      <sheetName val="825"/>
      <sheetName val="826"/>
      <sheetName val="827"/>
      <sheetName val="(6-1)872"/>
      <sheetName val="(6-2)873"/>
      <sheetName val="874"/>
      <sheetName val="875"/>
      <sheetName val="876"/>
      <sheetName val="877"/>
      <sheetName val="본선수량총괄집계표"/>
      <sheetName val="토공수량총괄집계표"/>
      <sheetName val="집계표"/>
      <sheetName val="화심2교(전주 시)"/>
      <sheetName val="화심2교(전주 종)"/>
      <sheetName val="화심2교(함양 시)"/>
      <sheetName val="화심2교(함양 종)"/>
      <sheetName val="민목2교(전주 시)"/>
      <sheetName val="민목2교(전주 종)"/>
      <sheetName val="민목2교(함양 시)"/>
      <sheetName val="민목2교(함양 종)"/>
      <sheetName val="간지"/>
      <sheetName val="설계설명서"/>
      <sheetName val="물량증감내역"/>
      <sheetName val="자재"/>
      <sheetName val="공사용중기"/>
      <sheetName val="공정표(당)"/>
      <sheetName val="공정표(변)"/>
      <sheetName val="표지-1"/>
      <sheetName val="집계표(총괄)"/>
      <sheetName val="집계표(토목)"/>
      <sheetName val="제잡비산출근거"/>
      <sheetName val="1공구(내역서)"/>
      <sheetName val="관급(1공구 )"/>
      <sheetName val="2-1공구"/>
      <sheetName val="2-2공구"/>
      <sheetName val="관급(2공구)"/>
      <sheetName val="건축(재경비)"/>
      <sheetName val="건축갑"/>
      <sheetName val="건축"/>
      <sheetName val="기계(재경비)"/>
      <sheetName val="기계갑"/>
      <sheetName val="기계설비"/>
      <sheetName val="집계표(토목,비목별)"/>
      <sheetName val="표지(K1)"/>
      <sheetName val="집계표(K1,토목)"/>
      <sheetName val="1공구(K1)"/>
      <sheetName val="집계표(K1,2공구)"/>
      <sheetName val="집계표(K1,건축)"/>
      <sheetName val="집계표(K1,기계)"/>
      <sheetName val="표지(K2)"/>
      <sheetName val="집계표(K2,토목)"/>
      <sheetName val="1공구(K2)"/>
      <sheetName val="집계표(K2,2공구)"/>
      <sheetName val="집계표(K2,건축)"/>
      <sheetName val="집계표(K2,기계)"/>
      <sheetName val="표지 (2)"/>
      <sheetName val="예정공정표"/>
      <sheetName val="공사일보(4월1일)"/>
      <sheetName val="공사일보(4월2일)"/>
      <sheetName val="공사일보(4월3일)"/>
      <sheetName val="공사일보(4월4일)"/>
      <sheetName val="공사일보(4월5일)"/>
      <sheetName val="공사일보(4월6일)"/>
      <sheetName val="공사일보(4월7일)"/>
      <sheetName val="공사일보(4월8일)"/>
      <sheetName val="공사일보(4월9일)"/>
      <sheetName val="공사일보(4월10일)"/>
      <sheetName val="공사일보(4월11일)"/>
      <sheetName val="공사일보(4월12일)"/>
      <sheetName val="공사일보(4월13일)"/>
      <sheetName val="공사일보(4월14일)"/>
      <sheetName val="공사일보(4월15일)"/>
      <sheetName val="공사일보(4월16일)"/>
      <sheetName val="공사일보(4월17일)"/>
      <sheetName val="공사일보(4월18일)"/>
      <sheetName val="공사일보(4월19일)"/>
      <sheetName val="공사일보(4월20일)"/>
      <sheetName val="공사일보(4월21일)"/>
      <sheetName val="공사일보(4월22일)"/>
      <sheetName val="공사일보(4월23일)"/>
      <sheetName val="공사일보(4월24일)"/>
      <sheetName val="공사일보(4월25일)"/>
      <sheetName val="공사일보(4월26일)"/>
      <sheetName val="공사일보(4월27일)"/>
      <sheetName val="공사일보(4월28일)"/>
      <sheetName val="공사일보(4월29일)"/>
      <sheetName val="공사일보(4월30일)"/>
      <sheetName val="설계변경내용"/>
      <sheetName val="토목공사(수량증감대비표)"/>
      <sheetName val="1공구(수량증감대비표)"/>
      <sheetName val="단가조견표"/>
      <sheetName val="주요물량,자재"/>
      <sheetName val="공사기간,변경조건"/>
      <sheetName val="공정표(변경)"/>
      <sheetName val="표지-1 (2)"/>
      <sheetName val="표지-1 (3)"/>
      <sheetName val="내역갑"/>
      <sheetName val="산출내역"/>
      <sheetName val="내역"/>
      <sheetName val="관급자재대,보상비"/>
      <sheetName val="보상비"/>
      <sheetName val="간선계산"/>
      <sheetName val="단면 (2)"/>
      <sheetName val="설계내역서"/>
      <sheetName val="TYPE총괄집계표"/>
      <sheetName val="논리시점우측"/>
      <sheetName val="논리시점좌측"/>
      <sheetName val="논리종점우측"/>
      <sheetName val="논리종점좌측"/>
      <sheetName val="교대수량집계표"/>
      <sheetName val="교대수량"/>
      <sheetName val="토공집계표"/>
      <sheetName val="구조물깨기수량집계"/>
      <sheetName val="교량깨기"/>
      <sheetName val="가시설공(광장부)"/>
      <sheetName val="Anchor수량"/>
      <sheetName val="MSG"/>
      <sheetName val="MSG (2)"/>
      <sheetName val="SQJ"/>
      <sheetName val="가시설공(시점부)"/>
      <sheetName val="MSG(시점부)"/>
      <sheetName val="SQJ(시점부)"/>
      <sheetName val="기본DATA"/>
      <sheetName val="갑"/>
      <sheetName val="변경개요1"/>
      <sheetName val="갑 (1)"/>
      <sheetName val="원가계산서"/>
      <sheetName val="공종별집계표"/>
      <sheetName val="갑지 (2)"/>
      <sheetName val="공량서(옥외방범)"/>
      <sheetName val="단가조사서"/>
      <sheetName val="단가조사서 (업체)"/>
      <sheetName val="갑지 (3)"/>
      <sheetName val="자재총괄(증감)"/>
      <sheetName val="폐수처리장(변경)"/>
      <sheetName val="폐수처리장 (기존)"/>
      <sheetName val="갑지 (4)"/>
      <sheetName val="도면"/>
      <sheetName val="BOQ(전체)"/>
      <sheetName val="정렬"/>
      <sheetName val="요율"/>
      <sheetName val="집 계 표"/>
      <sheetName val="기계내역"/>
      <sheetName val="전체_1설계"/>
      <sheetName val="도급대실행대비표"/>
      <sheetName val="BID"/>
      <sheetName val="3.바닥판설계"/>
      <sheetName val="입찰안"/>
      <sheetName val="당진1,2호기전선관설치및접지4차공사내역서-을지"/>
      <sheetName val="남양내역"/>
      <sheetName val="실행내역"/>
      <sheetName val="绑ꣃ˞짛༏濼殃恸䁍◣"/>
      <sheetName val="INPUT"/>
      <sheetName val="골재산출"/>
      <sheetName val="#REF"/>
      <sheetName val="공사비내역"/>
      <sheetName val="단면가정"/>
      <sheetName val="대전-교대(A1-A2)"/>
      <sheetName val="type-F"/>
      <sheetName val="사  업  비  수  지  예  산  서"/>
      <sheetName val="배수공"/>
      <sheetName val="000000"/>
      <sheetName val="시점부"/>
      <sheetName val="시점부토적표"/>
      <sheetName val="종점부"/>
      <sheetName val="종점부토적표"/>
      <sheetName val="전입"/>
      <sheetName val="가로등내역서"/>
      <sheetName val="현황산출서"/>
      <sheetName val="CABLE SIZE-3"/>
      <sheetName val="전기일위목록"/>
      <sheetName val="전체제잡비"/>
      <sheetName val="공주-교대(A1)"/>
      <sheetName val="Sheet15"/>
      <sheetName val="맨홀수량산출"/>
      <sheetName val="1호인버트수량"/>
      <sheetName val="위치조서"/>
      <sheetName val="기자재비"/>
      <sheetName val="주형"/>
      <sheetName val="조명시설"/>
      <sheetName val="1.취수장"/>
      <sheetName val="["/>
      <sheetName val="apt수량"/>
      <sheetName val="편입토지조서"/>
      <sheetName val="성서방향-교대(A2)"/>
      <sheetName val="B(함)일반수량"/>
      <sheetName val="적용토목"/>
      <sheetName val="날개벽"/>
      <sheetName val="전차선로 물량표"/>
      <sheetName val="소방"/>
      <sheetName val="품셈"/>
      <sheetName val="앉음벽 (2)"/>
      <sheetName val="일위대가(계측기설치)"/>
      <sheetName val="건축내역"/>
      <sheetName val="변화치수"/>
      <sheetName val="산출근거1"/>
      <sheetName val="투찰"/>
      <sheetName val="ABUT수량-A1"/>
      <sheetName val="포장공"/>
      <sheetName val="플랜트 설치"/>
      <sheetName val="상수도토공집계표"/>
      <sheetName val="수량집계표"/>
      <sheetName val="산출근거"/>
      <sheetName val="산수배수"/>
      <sheetName val="2.8 부재_xffff_도(_xffff_한)"/>
      <sheetName val="2._xffff_.2 벽설계"/>
      <sheetName val="교각계산"/>
      <sheetName val="진주방향"/>
      <sheetName val="마산방향"/>
      <sheetName val="마산방향철근집계"/>
      <sheetName val="하수급견적대비"/>
      <sheetName val="수량명세서"/>
      <sheetName val="포장복구집계"/>
      <sheetName val="6공구(당초)"/>
      <sheetName val="기초코드"/>
      <sheetName val="용늪교종점측교대_x0000__x0009_ӐЀ_x0004__x0000__xdfa0_̠ӴЀF_x0000__x0010_[교대토공.XLS]"/>
      <sheetName val="용늪교종점측교대_x0000__x0000__x0000__x0000__x0000__x0000__x0000__x0000__x0000__x0009__x0000_ӐЀ_x0000__x0004__x0000__x0000__x0000__x0000__x0000__x0000__xdfa0_̠"/>
      <sheetName val="공사비예산서(토목분)"/>
      <sheetName val="B2BERP"/>
      <sheetName val="A-4"/>
      <sheetName val="설계명세서"/>
      <sheetName val="토목"/>
      <sheetName val="(C)원내역"/>
      <sheetName val="자재단가비교표"/>
      <sheetName val="기초공"/>
      <sheetName val="기둥(원형)"/>
      <sheetName val="단위단가"/>
      <sheetName val="품셈TABLE"/>
      <sheetName val="물가시세"/>
      <sheetName val="노임단가"/>
      <sheetName val="공사수행방안"/>
      <sheetName val="시멘트"/>
      <sheetName val="중기일위대가"/>
      <sheetName val="양수장구조물총"/>
      <sheetName val="양수장토공총"/>
      <sheetName val="DATE"/>
      <sheetName val="변수값"/>
      <sheetName val="중기상차"/>
      <sheetName val="AS복구"/>
      <sheetName val="중기터파기"/>
      <sheetName val="공작물조직표(용배수)"/>
      <sheetName val="B부대공"/>
      <sheetName val="유동표"/>
      <sheetName val="TEL"/>
      <sheetName val="70%"/>
      <sheetName val="총괄표"/>
      <sheetName val="서울교대토공집계(★)"/>
      <sheetName val="춘천교대토공집계(★)"/>
      <sheetName val="수로교총재료집계"/>
      <sheetName val="경산(을)"/>
      <sheetName val="연결임시"/>
      <sheetName val="기계경비"/>
      <sheetName val="산출내역서집계표"/>
      <sheetName val="8설7발"/>
      <sheetName val="손익분석"/>
      <sheetName val="터파기및재료"/>
      <sheetName val="VXXXXXXX"/>
      <sheetName val="J형측구단위수량"/>
      <sheetName val="우,오수"/>
      <sheetName val="원가계산서구조조정"/>
      <sheetName val="공사비집계"/>
      <sheetName val="노무비"/>
      <sheetName val="견적서"/>
      <sheetName val="가정단면"/>
      <sheetName val="일위대가"/>
      <sheetName val="단가조사"/>
      <sheetName val="지급자재"/>
      <sheetName val="200"/>
      <sheetName val="토량1-1"/>
      <sheetName val="용산1(해보)"/>
      <sheetName val="현장조사"/>
      <sheetName val="BLOCK-1"/>
      <sheetName val="준검 내역서"/>
      <sheetName val="날개벽(시점좌측)"/>
      <sheetName val="증감대비"/>
      <sheetName val="SLIDES"/>
      <sheetName val="도장수량(하1)"/>
      <sheetName val="시설수량표"/>
      <sheetName val="실행대비"/>
      <sheetName val="JJ"/>
      <sheetName val="부대내역"/>
      <sheetName val="용늪교종점측교대_x0000__x0009_ӐЀ_x0004__x0000__xdfa0_̠ӴЀF_x0010_[교대토공.XLS]S"/>
      <sheetName val="입출재고현황 (2)"/>
      <sheetName val="전선 및 전선관"/>
      <sheetName val="전체"/>
      <sheetName val="내역서1"/>
      <sheetName val="VXXXX"/>
      <sheetName val="명세표지"/>
      <sheetName val="명세서"/>
      <sheetName val="총집계"/>
      <sheetName val="진출콘크.푸집"/>
      <sheetName val="진출철집"/>
      <sheetName val="&lt;접속집계&gt;"/>
      <sheetName val="접속철"/>
      <sheetName val="AP슬래브"/>
      <sheetName val="전기맨홀자재집"/>
      <sheetName val="전기맨홀콘.거푸집총집 "/>
      <sheetName val="전기맨홀철근총집"/>
      <sheetName val="5.정산서"/>
      <sheetName val="6.교좌면보강"/>
      <sheetName val="원본"/>
      <sheetName val="JUCKEYK"/>
      <sheetName val="2000노임기준"/>
      <sheetName val="조도계산서 (도서)"/>
      <sheetName val="일위"/>
      <sheetName val="자재일람"/>
      <sheetName val="남양시작동자105노65기1.3화1.2"/>
      <sheetName val="2공구산출내역"/>
      <sheetName val="SLAB"/>
      <sheetName val="집수정현황"/>
      <sheetName val="초곡1교(일반)"/>
      <sheetName val="전신"/>
      <sheetName val="명세_x0000_"/>
      <sheetName val="입적표"/>
      <sheetName val="wall"/>
      <sheetName val="건축집계"/>
      <sheetName val="토목집계"/>
      <sheetName val="조경집계"/>
      <sheetName val="공사비총괄"/>
      <sheetName val="data"/>
      <sheetName val="포장공사"/>
      <sheetName val="공사일보(4월11탬גּ"/>
      <sheetName val="교대(당진방향)삁세집계(A2)"/>
      <sheetName val="Q형플륨집계"/>
      <sheetName val="공사일보_x0008_4월25일)"/>
      <sheetName val="공사일듴(4월28일)"/>
      <sheetName val="冠목공사(수량증감대비표)"/>
      <sheetName val="봉양~조차장간고하개명(신설)"/>
      <sheetName val="장문교(대전)"/>
      <sheetName val="도장"/>
      <sheetName val="암거 제원표"/>
      <sheetName val="토공(우물통,기타) "/>
      <sheetName val="3CHBDC"/>
      <sheetName val="Macro1"/>
      <sheetName val="상행-교대(A1-A2)"/>
      <sheetName val="토사(PE)"/>
      <sheetName val="가도공"/>
      <sheetName val="실행철강하도"/>
      <sheetName val="일위대가1"/>
      <sheetName val="일위대가10"/>
      <sheetName val="일위대가11"/>
      <sheetName val="일위대가12"/>
      <sheetName val="일위대가13"/>
      <sheetName val="일위대가14"/>
      <sheetName val="일위대가15"/>
      <sheetName val="일위대가16"/>
      <sheetName val="일위대가17"/>
      <sheetName val="일위대가2"/>
      <sheetName val="일위대가3"/>
      <sheetName val="일위대가4"/>
      <sheetName val="일위대가5"/>
      <sheetName val="일위대가6"/>
      <sheetName val="일위대가7"/>
      <sheetName val="일위대가8"/>
      <sheetName val="일위대가9"/>
      <sheetName val="일위대가18-1"/>
      <sheetName val="일위대가19-1"/>
      <sheetName val="일위대가20-1"/>
      <sheetName val="참조-(1)"/>
      <sheetName val="단위수량"/>
      <sheetName val="연부97-1"/>
      <sheetName val="예산명세서"/>
      <sheetName val="자료입력"/>
      <sheetName val="설계조건"/>
      <sheetName val="갑지1"/>
      <sheetName val="주요물韉,자재"/>
      <sheetName val="I一般比"/>
      <sheetName val="설직재-1"/>
      <sheetName val="N賃率-職"/>
      <sheetName val="제직재"/>
      <sheetName val="용늪교종점측교대_x0000_ ӐЀ_x0004__x0000__xdfa0_̠ӴЀF_x0000__x0010_[교대토공.XLS]"/>
      <sheetName val="용늪교종점측교대_x0000__x0000__x0000__x0000__x0000__x0000__x0000__x0000__x0000_ _x0000_ӐЀ_x0000__x0004__x0000__x0000__x0000__x0000__x0000__x0000__xdfa0_̠"/>
      <sheetName val="용늪교종점측교대_x0000_ ӐЀ_x0004__x0000__xdfa0_̠ӴЀF_x0010_[교대토공.XLS]S"/>
      <sheetName val="공통가설"/>
      <sheetName val="부대비율"/>
      <sheetName val="Sheet1 (2)"/>
      <sheetName val="sub"/>
      <sheetName val="(1)본선수량집계"/>
      <sheetName val="공사비증감"/>
      <sheetName val="토공산근"/>
      <sheetName val="ETC"/>
      <sheetName val="2000년하반기"/>
      <sheetName val="자판실행"/>
      <sheetName val="1,2공구원가계산서"/>
      <sheetName val="1공구산출내역서"/>
      <sheetName val="양성교상행선"/>
      <sheetName val="양성교하행선"/>
      <sheetName val="양성교총괄"/>
      <sheetName val="인사자료총집계"/>
      <sheetName val="반중력식옹벽"/>
      <sheetName val="일위대가21-1"/>
      <sheetName val="일위대가22-1"/>
      <sheetName val="일위대가23-1"/>
      <sheetName val="일위대가24-1"/>
      <sheetName val="일위대가25-1"/>
      <sheetName val="일위대가26-1"/>
      <sheetName val="일위대가27-1"/>
      <sheetName val="일위대가28-1"/>
      <sheetName val="일위대가29-1"/>
      <sheetName val="일위대가30-1"/>
      <sheetName val="일위대가31-1"/>
      <sheetName val="일위대가32-1"/>
      <sheetName val="일위대가33-1"/>
      <sheetName val="일위대가34-1"/>
      <sheetName val="일위대가35-1"/>
      <sheetName val="일위대가36-1"/>
      <sheetName val="일위대가37-1"/>
      <sheetName val="일위대가38-1"/>
      <sheetName val="일위대가39-1"/>
      <sheetName val="일위대가40-1"/>
      <sheetName val="일위대가41-1"/>
      <sheetName val="일위대가42-1"/>
      <sheetName val="일위대가43-1"/>
      <sheetName val="일위대가44-1"/>
      <sheetName val="일위대가45-1"/>
      <sheetName val="일위대가46-1"/>
      <sheetName val="일위대가47-1"/>
      <sheetName val="일위대가48-1"/>
      <sheetName val="일위대가49-1"/>
      <sheetName val="일위대가50-1"/>
      <sheetName val="일위대가51-1"/>
      <sheetName val="도급"/>
      <sheetName val="근로자자료입력"/>
      <sheetName val="설계예산서"/>
      <sheetName val="기별수량산출서"/>
      <sheetName val="백호우계수"/>
      <sheetName val="설계내역(2000)"/>
      <sheetName val="계산중"/>
      <sheetName val="횡배위치"/>
      <sheetName val="2.단면가정"/>
      <sheetName val="환율"/>
      <sheetName val="부서현황"/>
      <sheetName val="OPT7"/>
      <sheetName val="자재운반단가일람표"/>
      <sheetName val="COPING"/>
      <sheetName val="화산경계"/>
      <sheetName val="기둥"/>
      <sheetName val="저판(버림100)"/>
      <sheetName val="자재단가"/>
      <sheetName val="샘플표지"/>
      <sheetName val="수량산출"/>
      <sheetName val="하중계산"/>
      <sheetName val="안정성검토"/>
      <sheetName val="설계기준"/>
      <sheetName val="EQUIP-H"/>
      <sheetName val="일위대가52-1"/>
      <sheetName val="IN"/>
      <sheetName val="본체"/>
      <sheetName val="가격조사서"/>
      <sheetName val="초기화면"/>
      <sheetName val="인원조직표"/>
      <sheetName val="DATA 입력부"/>
      <sheetName val="IMPEADENCE MAP 취수장"/>
      <sheetName val="사다리"/>
      <sheetName val="일위대가(가설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 refreshError="1"/>
      <sheetData sheetId="293" refreshError="1"/>
      <sheetData sheetId="294" refreshError="1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 refreshError="1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 refreshError="1"/>
      <sheetData sheetId="480" refreshError="1"/>
      <sheetData sheetId="481" refreshError="1"/>
      <sheetData sheetId="482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/>
      <sheetData sheetId="504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/>
      <sheetData sheetId="567"/>
      <sheetData sheetId="568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 refreshError="1"/>
      <sheetData sheetId="634" refreshError="1"/>
      <sheetData sheetId="635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4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J52"/>
  <sheetViews>
    <sheetView view="pageBreakPreview" zoomScale="85" zoomScaleNormal="85" zoomScaleSheetLayoutView="85" workbookViewId="0">
      <selection activeCell="C16" sqref="C16"/>
    </sheetView>
  </sheetViews>
  <sheetFormatPr defaultColWidth="10" defaultRowHeight="13.5"/>
  <cols>
    <col min="1" max="1" width="4.75" style="7" customWidth="1"/>
    <col min="2" max="2" width="5.125" style="7" customWidth="1"/>
    <col min="3" max="3" width="12.625" style="15" customWidth="1"/>
    <col min="4" max="4" width="5.75" style="7" customWidth="1"/>
    <col min="5" max="7" width="7.375" style="7" customWidth="1"/>
    <col min="8" max="16384" width="10" style="7"/>
  </cols>
  <sheetData>
    <row r="1" spans="2:9" ht="15.75" customHeight="1">
      <c r="B1" s="5"/>
      <c r="C1" s="6"/>
      <c r="D1" s="5"/>
      <c r="E1" s="5"/>
      <c r="F1" s="5"/>
      <c r="G1" s="5"/>
    </row>
    <row r="2" spans="2:9" ht="22.5" customHeight="1">
      <c r="B2" s="8"/>
      <c r="C2" s="9" t="s">
        <v>660</v>
      </c>
      <c r="D2" s="10"/>
      <c r="E2" s="10"/>
      <c r="F2" s="11"/>
      <c r="I2" s="8"/>
    </row>
    <row r="3" spans="2:9" ht="11.25" customHeight="1">
      <c r="B3" s="8"/>
      <c r="C3" s="9"/>
      <c r="D3" s="10"/>
      <c r="E3" s="10"/>
      <c r="F3" s="8"/>
      <c r="G3" s="12"/>
      <c r="I3" s="10"/>
    </row>
    <row r="4" spans="2:9" ht="18" customHeight="1">
      <c r="B4" s="10"/>
      <c r="C4" s="778" t="s">
        <v>700</v>
      </c>
      <c r="D4" s="10"/>
      <c r="E4" s="10"/>
      <c r="F4" s="12"/>
      <c r="G4" s="13"/>
      <c r="I4" s="10"/>
    </row>
    <row r="5" spans="2:9" ht="18" customHeight="1">
      <c r="B5" s="10"/>
      <c r="C5" s="778"/>
      <c r="D5" s="10"/>
      <c r="E5" s="10"/>
      <c r="F5" s="12"/>
      <c r="G5" s="8"/>
      <c r="I5" s="10"/>
    </row>
    <row r="6" spans="2:9" ht="18" customHeight="1">
      <c r="B6" s="10"/>
      <c r="C6" s="778"/>
      <c r="D6" s="10"/>
      <c r="E6" s="10"/>
      <c r="F6" s="12"/>
      <c r="G6" s="8"/>
      <c r="I6" s="10"/>
    </row>
    <row r="7" spans="2:9" ht="18" customHeight="1">
      <c r="B7" s="8"/>
      <c r="C7" s="778"/>
      <c r="D7" s="10"/>
      <c r="E7" s="10"/>
      <c r="F7" s="8"/>
      <c r="G7" s="12"/>
    </row>
    <row r="8" spans="2:9" ht="18" customHeight="1">
      <c r="B8" s="10"/>
      <c r="C8" s="778"/>
      <c r="D8" s="10"/>
      <c r="E8" s="10"/>
      <c r="F8" s="8"/>
      <c r="G8" s="12"/>
    </row>
    <row r="9" spans="2:9" ht="92.25" customHeight="1">
      <c r="B9" s="10"/>
      <c r="C9" s="778"/>
      <c r="D9" s="10"/>
      <c r="E9" s="10"/>
      <c r="F9" s="8"/>
      <c r="G9" s="12"/>
    </row>
    <row r="10" spans="2:9" ht="12.75" customHeight="1">
      <c r="B10" s="10"/>
      <c r="C10" s="9"/>
      <c r="D10" s="10"/>
      <c r="E10" s="10"/>
      <c r="F10" s="8"/>
      <c r="G10" s="12"/>
    </row>
    <row r="11" spans="2:9" ht="22.5" customHeight="1">
      <c r="B11" s="10"/>
      <c r="C11" s="9" t="s">
        <v>686</v>
      </c>
      <c r="D11" s="10"/>
      <c r="E11" s="10"/>
      <c r="F11" s="10"/>
      <c r="G11" s="14"/>
    </row>
    <row r="12" spans="2:9" ht="22.5" customHeight="1">
      <c r="B12" s="8"/>
      <c r="C12" s="9" t="s">
        <v>701</v>
      </c>
      <c r="D12" s="10"/>
      <c r="E12" s="10"/>
      <c r="F12" s="10"/>
      <c r="G12" s="14"/>
    </row>
    <row r="13" spans="2:9" ht="22.5" customHeight="1">
      <c r="B13" s="8"/>
      <c r="C13" s="9" t="s">
        <v>702</v>
      </c>
      <c r="D13" s="10"/>
      <c r="E13" s="10"/>
      <c r="F13" s="10"/>
      <c r="G13" s="14"/>
    </row>
    <row r="14" spans="2:9" ht="22.5" customHeight="1">
      <c r="B14" s="8"/>
      <c r="C14" s="9" t="s">
        <v>703</v>
      </c>
      <c r="D14" s="10"/>
      <c r="E14" s="10"/>
      <c r="F14" s="10"/>
      <c r="G14" s="14"/>
    </row>
    <row r="15" spans="2:9" ht="12.75" customHeight="1">
      <c r="B15" s="10"/>
      <c r="C15" s="9"/>
      <c r="D15" s="10"/>
      <c r="E15" s="10"/>
      <c r="F15" s="10"/>
      <c r="G15" s="14"/>
    </row>
    <row r="16" spans="2:9" ht="22.5" customHeight="1">
      <c r="B16" s="10"/>
      <c r="C16" s="766">
        <f>겉표지!G10</f>
        <v>1.2</v>
      </c>
      <c r="D16" s="10"/>
      <c r="E16" s="10"/>
      <c r="F16" s="10"/>
      <c r="G16" s="14"/>
    </row>
    <row r="17" spans="2:7" ht="19.5" customHeight="1">
      <c r="B17" s="10"/>
      <c r="D17" s="10"/>
      <c r="E17" s="10"/>
      <c r="F17" s="10"/>
      <c r="G17" s="14"/>
    </row>
    <row r="18" spans="2:7" ht="48.75" customHeight="1">
      <c r="B18" s="10"/>
      <c r="D18" s="10"/>
      <c r="E18" s="10"/>
      <c r="F18" s="10"/>
      <c r="G18" s="14"/>
    </row>
    <row r="19" spans="2:7" ht="19.5" customHeight="1">
      <c r="C19" s="9" t="s">
        <v>526</v>
      </c>
      <c r="D19" s="14"/>
      <c r="E19" s="14"/>
      <c r="F19" s="14"/>
      <c r="G19" s="14"/>
    </row>
    <row r="20" spans="2:7" ht="19.5" customHeight="1">
      <c r="C20" s="9" t="s">
        <v>2</v>
      </c>
    </row>
    <row r="21" spans="2:7" ht="19.5" customHeight="1">
      <c r="C21" s="9" t="s">
        <v>3</v>
      </c>
    </row>
    <row r="22" spans="2:7" ht="19.5" customHeight="1">
      <c r="C22" s="9" t="s">
        <v>527</v>
      </c>
    </row>
    <row r="23" spans="2:7" ht="19.5" customHeight="1">
      <c r="C23" s="9" t="s">
        <v>0</v>
      </c>
    </row>
    <row r="24" spans="2:7" ht="19.5" customHeight="1">
      <c r="C24" s="9" t="s">
        <v>1</v>
      </c>
    </row>
    <row r="25" spans="2:7" ht="19.5" customHeight="1">
      <c r="C25" s="9" t="s">
        <v>528</v>
      </c>
    </row>
    <row r="26" spans="2:7" ht="19.5" customHeight="1">
      <c r="C26" s="9"/>
    </row>
    <row r="27" spans="2:7" ht="19.5" customHeight="1">
      <c r="C27" s="9"/>
    </row>
    <row r="28" spans="2:7" ht="19.5" customHeight="1">
      <c r="C28" s="9"/>
    </row>
    <row r="29" spans="2:7" ht="19.5" customHeight="1">
      <c r="C29" s="9"/>
    </row>
    <row r="30" spans="2:7" ht="19.5" customHeight="1">
      <c r="C30" s="9"/>
    </row>
    <row r="31" spans="2:7" ht="19.5" customHeight="1">
      <c r="C31" s="9"/>
    </row>
    <row r="32" spans="2:7" ht="19.5" customHeight="1">
      <c r="C32" s="9"/>
    </row>
    <row r="33" spans="3:10" ht="18.75">
      <c r="C33" s="9"/>
    </row>
    <row r="34" spans="3:10" ht="18.75">
      <c r="C34" s="9"/>
      <c r="J34" s="9"/>
    </row>
    <row r="35" spans="3:10" ht="18.75">
      <c r="C35" s="9"/>
      <c r="J35" s="9"/>
    </row>
    <row r="36" spans="3:10" ht="18.75">
      <c r="C36" s="9"/>
      <c r="J36" s="9"/>
    </row>
    <row r="37" spans="3:10" ht="18.75">
      <c r="C37" s="9"/>
      <c r="J37" s="9"/>
    </row>
    <row r="38" spans="3:10" ht="18.75">
      <c r="C38" s="9"/>
      <c r="J38" s="9"/>
    </row>
    <row r="39" spans="3:10" ht="18.75">
      <c r="C39" s="9"/>
    </row>
    <row r="40" spans="3:10" ht="18.75">
      <c r="C40" s="9"/>
    </row>
    <row r="41" spans="3:10" ht="18.75">
      <c r="C41" s="9"/>
    </row>
    <row r="42" spans="3:10" ht="18.75">
      <c r="C42" s="9"/>
    </row>
    <row r="43" spans="3:10" ht="18.75">
      <c r="C43" s="9"/>
    </row>
    <row r="44" spans="3:10" ht="18.75">
      <c r="C44" s="9"/>
    </row>
    <row r="45" spans="3:10" ht="18.75">
      <c r="C45" s="9"/>
    </row>
    <row r="46" spans="3:10" ht="18.75">
      <c r="C46" s="9"/>
    </row>
    <row r="47" spans="3:10" ht="18.75">
      <c r="C47" s="9"/>
    </row>
    <row r="48" spans="3:10" ht="18.75">
      <c r="C48" s="9"/>
    </row>
    <row r="49" spans="3:3" ht="18.75">
      <c r="C49" s="9"/>
    </row>
    <row r="50" spans="3:3" ht="18.75">
      <c r="C50" s="9"/>
    </row>
    <row r="51" spans="3:3" ht="18.75">
      <c r="C51" s="9"/>
    </row>
    <row r="52" spans="3:3" ht="18.75">
      <c r="C52" s="9"/>
    </row>
  </sheetData>
  <mergeCells count="1">
    <mergeCell ref="C4:C9"/>
  </mergeCells>
  <phoneticPr fontId="5" type="noConversion"/>
  <printOptions horizontalCentered="1" verticalCentered="1"/>
  <pageMargins left="0.98425196850393704" right="0.39370078740157483" top="0.55118110236220474" bottom="0.47244094488188981" header="0.31496062992125984" footer="0.31496062992125984"/>
  <pageSetup paperSize="9" scale="85" orientation="landscape" blackAndWhite="1" useFirstPageNumber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31"/>
  <sheetViews>
    <sheetView showZeros="0" view="pageBreakPreview" zoomScaleSheetLayoutView="100" workbookViewId="0">
      <selection activeCell="V24" sqref="V24"/>
    </sheetView>
  </sheetViews>
  <sheetFormatPr defaultColWidth="15.625" defaultRowHeight="20.100000000000001" customHeight="1"/>
  <cols>
    <col min="1" max="1" width="18.625" style="343" customWidth="1"/>
    <col min="2" max="2" width="14.625" style="343" customWidth="1"/>
    <col min="3" max="14" width="5.125" style="313" customWidth="1"/>
    <col min="15" max="15" width="25.625" style="313" customWidth="1"/>
    <col min="16" max="18" width="6.625" style="313" customWidth="1"/>
    <col min="19" max="256" width="15.625" style="313"/>
    <col min="257" max="257" width="18.625" style="313" customWidth="1"/>
    <col min="258" max="258" width="14.625" style="313" customWidth="1"/>
    <col min="259" max="270" width="5.125" style="313" customWidth="1"/>
    <col min="271" max="271" width="25.625" style="313" customWidth="1"/>
    <col min="272" max="274" width="6.625" style="313" customWidth="1"/>
    <col min="275" max="512" width="15.625" style="313"/>
    <col min="513" max="513" width="18.625" style="313" customWidth="1"/>
    <col min="514" max="514" width="14.625" style="313" customWidth="1"/>
    <col min="515" max="526" width="5.125" style="313" customWidth="1"/>
    <col min="527" max="527" width="25.625" style="313" customWidth="1"/>
    <col min="528" max="530" width="6.625" style="313" customWidth="1"/>
    <col min="531" max="768" width="15.625" style="313"/>
    <col min="769" max="769" width="18.625" style="313" customWidth="1"/>
    <col min="770" max="770" width="14.625" style="313" customWidth="1"/>
    <col min="771" max="782" width="5.125" style="313" customWidth="1"/>
    <col min="783" max="783" width="25.625" style="313" customWidth="1"/>
    <col min="784" max="786" width="6.625" style="313" customWidth="1"/>
    <col min="787" max="1024" width="15.625" style="313"/>
    <col min="1025" max="1025" width="18.625" style="313" customWidth="1"/>
    <col min="1026" max="1026" width="14.625" style="313" customWidth="1"/>
    <col min="1027" max="1038" width="5.125" style="313" customWidth="1"/>
    <col min="1039" max="1039" width="25.625" style="313" customWidth="1"/>
    <col min="1040" max="1042" width="6.625" style="313" customWidth="1"/>
    <col min="1043" max="1280" width="15.625" style="313"/>
    <col min="1281" max="1281" width="18.625" style="313" customWidth="1"/>
    <col min="1282" max="1282" width="14.625" style="313" customWidth="1"/>
    <col min="1283" max="1294" width="5.125" style="313" customWidth="1"/>
    <col min="1295" max="1295" width="25.625" style="313" customWidth="1"/>
    <col min="1296" max="1298" width="6.625" style="313" customWidth="1"/>
    <col min="1299" max="1536" width="15.625" style="313"/>
    <col min="1537" max="1537" width="18.625" style="313" customWidth="1"/>
    <col min="1538" max="1538" width="14.625" style="313" customWidth="1"/>
    <col min="1539" max="1550" width="5.125" style="313" customWidth="1"/>
    <col min="1551" max="1551" width="25.625" style="313" customWidth="1"/>
    <col min="1552" max="1554" width="6.625" style="313" customWidth="1"/>
    <col min="1555" max="1792" width="15.625" style="313"/>
    <col min="1793" max="1793" width="18.625" style="313" customWidth="1"/>
    <col min="1794" max="1794" width="14.625" style="313" customWidth="1"/>
    <col min="1795" max="1806" width="5.125" style="313" customWidth="1"/>
    <col min="1807" max="1807" width="25.625" style="313" customWidth="1"/>
    <col min="1808" max="1810" width="6.625" style="313" customWidth="1"/>
    <col min="1811" max="2048" width="15.625" style="313"/>
    <col min="2049" max="2049" width="18.625" style="313" customWidth="1"/>
    <col min="2050" max="2050" width="14.625" style="313" customWidth="1"/>
    <col min="2051" max="2062" width="5.125" style="313" customWidth="1"/>
    <col min="2063" max="2063" width="25.625" style="313" customWidth="1"/>
    <col min="2064" max="2066" width="6.625" style="313" customWidth="1"/>
    <col min="2067" max="2304" width="15.625" style="313"/>
    <col min="2305" max="2305" width="18.625" style="313" customWidth="1"/>
    <col min="2306" max="2306" width="14.625" style="313" customWidth="1"/>
    <col min="2307" max="2318" width="5.125" style="313" customWidth="1"/>
    <col min="2319" max="2319" width="25.625" style="313" customWidth="1"/>
    <col min="2320" max="2322" width="6.625" style="313" customWidth="1"/>
    <col min="2323" max="2560" width="15.625" style="313"/>
    <col min="2561" max="2561" width="18.625" style="313" customWidth="1"/>
    <col min="2562" max="2562" width="14.625" style="313" customWidth="1"/>
    <col min="2563" max="2574" width="5.125" style="313" customWidth="1"/>
    <col min="2575" max="2575" width="25.625" style="313" customWidth="1"/>
    <col min="2576" max="2578" width="6.625" style="313" customWidth="1"/>
    <col min="2579" max="2816" width="15.625" style="313"/>
    <col min="2817" max="2817" width="18.625" style="313" customWidth="1"/>
    <col min="2818" max="2818" width="14.625" style="313" customWidth="1"/>
    <col min="2819" max="2830" width="5.125" style="313" customWidth="1"/>
    <col min="2831" max="2831" width="25.625" style="313" customWidth="1"/>
    <col min="2832" max="2834" width="6.625" style="313" customWidth="1"/>
    <col min="2835" max="3072" width="15.625" style="313"/>
    <col min="3073" max="3073" width="18.625" style="313" customWidth="1"/>
    <col min="3074" max="3074" width="14.625" style="313" customWidth="1"/>
    <col min="3075" max="3086" width="5.125" style="313" customWidth="1"/>
    <col min="3087" max="3087" width="25.625" style="313" customWidth="1"/>
    <col min="3088" max="3090" width="6.625" style="313" customWidth="1"/>
    <col min="3091" max="3328" width="15.625" style="313"/>
    <col min="3329" max="3329" width="18.625" style="313" customWidth="1"/>
    <col min="3330" max="3330" width="14.625" style="313" customWidth="1"/>
    <col min="3331" max="3342" width="5.125" style="313" customWidth="1"/>
    <col min="3343" max="3343" width="25.625" style="313" customWidth="1"/>
    <col min="3344" max="3346" width="6.625" style="313" customWidth="1"/>
    <col min="3347" max="3584" width="15.625" style="313"/>
    <col min="3585" max="3585" width="18.625" style="313" customWidth="1"/>
    <col min="3586" max="3586" width="14.625" style="313" customWidth="1"/>
    <col min="3587" max="3598" width="5.125" style="313" customWidth="1"/>
    <col min="3599" max="3599" width="25.625" style="313" customWidth="1"/>
    <col min="3600" max="3602" width="6.625" style="313" customWidth="1"/>
    <col min="3603" max="3840" width="15.625" style="313"/>
    <col min="3841" max="3841" width="18.625" style="313" customWidth="1"/>
    <col min="3842" max="3842" width="14.625" style="313" customWidth="1"/>
    <col min="3843" max="3854" width="5.125" style="313" customWidth="1"/>
    <col min="3855" max="3855" width="25.625" style="313" customWidth="1"/>
    <col min="3856" max="3858" width="6.625" style="313" customWidth="1"/>
    <col min="3859" max="4096" width="15.625" style="313"/>
    <col min="4097" max="4097" width="18.625" style="313" customWidth="1"/>
    <col min="4098" max="4098" width="14.625" style="313" customWidth="1"/>
    <col min="4099" max="4110" width="5.125" style="313" customWidth="1"/>
    <col min="4111" max="4111" width="25.625" style="313" customWidth="1"/>
    <col min="4112" max="4114" width="6.625" style="313" customWidth="1"/>
    <col min="4115" max="4352" width="15.625" style="313"/>
    <col min="4353" max="4353" width="18.625" style="313" customWidth="1"/>
    <col min="4354" max="4354" width="14.625" style="313" customWidth="1"/>
    <col min="4355" max="4366" width="5.125" style="313" customWidth="1"/>
    <col min="4367" max="4367" width="25.625" style="313" customWidth="1"/>
    <col min="4368" max="4370" width="6.625" style="313" customWidth="1"/>
    <col min="4371" max="4608" width="15.625" style="313"/>
    <col min="4609" max="4609" width="18.625" style="313" customWidth="1"/>
    <col min="4610" max="4610" width="14.625" style="313" customWidth="1"/>
    <col min="4611" max="4622" width="5.125" style="313" customWidth="1"/>
    <col min="4623" max="4623" width="25.625" style="313" customWidth="1"/>
    <col min="4624" max="4626" width="6.625" style="313" customWidth="1"/>
    <col min="4627" max="4864" width="15.625" style="313"/>
    <col min="4865" max="4865" width="18.625" style="313" customWidth="1"/>
    <col min="4866" max="4866" width="14.625" style="313" customWidth="1"/>
    <col min="4867" max="4878" width="5.125" style="313" customWidth="1"/>
    <col min="4879" max="4879" width="25.625" style="313" customWidth="1"/>
    <col min="4880" max="4882" width="6.625" style="313" customWidth="1"/>
    <col min="4883" max="5120" width="15.625" style="313"/>
    <col min="5121" max="5121" width="18.625" style="313" customWidth="1"/>
    <col min="5122" max="5122" width="14.625" style="313" customWidth="1"/>
    <col min="5123" max="5134" width="5.125" style="313" customWidth="1"/>
    <col min="5135" max="5135" width="25.625" style="313" customWidth="1"/>
    <col min="5136" max="5138" width="6.625" style="313" customWidth="1"/>
    <col min="5139" max="5376" width="15.625" style="313"/>
    <col min="5377" max="5377" width="18.625" style="313" customWidth="1"/>
    <col min="5378" max="5378" width="14.625" style="313" customWidth="1"/>
    <col min="5379" max="5390" width="5.125" style="313" customWidth="1"/>
    <col min="5391" max="5391" width="25.625" style="313" customWidth="1"/>
    <col min="5392" max="5394" width="6.625" style="313" customWidth="1"/>
    <col min="5395" max="5632" width="15.625" style="313"/>
    <col min="5633" max="5633" width="18.625" style="313" customWidth="1"/>
    <col min="5634" max="5634" width="14.625" style="313" customWidth="1"/>
    <col min="5635" max="5646" width="5.125" style="313" customWidth="1"/>
    <col min="5647" max="5647" width="25.625" style="313" customWidth="1"/>
    <col min="5648" max="5650" width="6.625" style="313" customWidth="1"/>
    <col min="5651" max="5888" width="15.625" style="313"/>
    <col min="5889" max="5889" width="18.625" style="313" customWidth="1"/>
    <col min="5890" max="5890" width="14.625" style="313" customWidth="1"/>
    <col min="5891" max="5902" width="5.125" style="313" customWidth="1"/>
    <col min="5903" max="5903" width="25.625" style="313" customWidth="1"/>
    <col min="5904" max="5906" width="6.625" style="313" customWidth="1"/>
    <col min="5907" max="6144" width="15.625" style="313"/>
    <col min="6145" max="6145" width="18.625" style="313" customWidth="1"/>
    <col min="6146" max="6146" width="14.625" style="313" customWidth="1"/>
    <col min="6147" max="6158" width="5.125" style="313" customWidth="1"/>
    <col min="6159" max="6159" width="25.625" style="313" customWidth="1"/>
    <col min="6160" max="6162" width="6.625" style="313" customWidth="1"/>
    <col min="6163" max="6400" width="15.625" style="313"/>
    <col min="6401" max="6401" width="18.625" style="313" customWidth="1"/>
    <col min="6402" max="6402" width="14.625" style="313" customWidth="1"/>
    <col min="6403" max="6414" width="5.125" style="313" customWidth="1"/>
    <col min="6415" max="6415" width="25.625" style="313" customWidth="1"/>
    <col min="6416" max="6418" width="6.625" style="313" customWidth="1"/>
    <col min="6419" max="6656" width="15.625" style="313"/>
    <col min="6657" max="6657" width="18.625" style="313" customWidth="1"/>
    <col min="6658" max="6658" width="14.625" style="313" customWidth="1"/>
    <col min="6659" max="6670" width="5.125" style="313" customWidth="1"/>
    <col min="6671" max="6671" width="25.625" style="313" customWidth="1"/>
    <col min="6672" max="6674" width="6.625" style="313" customWidth="1"/>
    <col min="6675" max="6912" width="15.625" style="313"/>
    <col min="6913" max="6913" width="18.625" style="313" customWidth="1"/>
    <col min="6914" max="6914" width="14.625" style="313" customWidth="1"/>
    <col min="6915" max="6926" width="5.125" style="313" customWidth="1"/>
    <col min="6927" max="6927" width="25.625" style="313" customWidth="1"/>
    <col min="6928" max="6930" width="6.625" style="313" customWidth="1"/>
    <col min="6931" max="7168" width="15.625" style="313"/>
    <col min="7169" max="7169" width="18.625" style="313" customWidth="1"/>
    <col min="7170" max="7170" width="14.625" style="313" customWidth="1"/>
    <col min="7171" max="7182" width="5.125" style="313" customWidth="1"/>
    <col min="7183" max="7183" width="25.625" style="313" customWidth="1"/>
    <col min="7184" max="7186" width="6.625" style="313" customWidth="1"/>
    <col min="7187" max="7424" width="15.625" style="313"/>
    <col min="7425" max="7425" width="18.625" style="313" customWidth="1"/>
    <col min="7426" max="7426" width="14.625" style="313" customWidth="1"/>
    <col min="7427" max="7438" width="5.125" style="313" customWidth="1"/>
    <col min="7439" max="7439" width="25.625" style="313" customWidth="1"/>
    <col min="7440" max="7442" width="6.625" style="313" customWidth="1"/>
    <col min="7443" max="7680" width="15.625" style="313"/>
    <col min="7681" max="7681" width="18.625" style="313" customWidth="1"/>
    <col min="7682" max="7682" width="14.625" style="313" customWidth="1"/>
    <col min="7683" max="7694" width="5.125" style="313" customWidth="1"/>
    <col min="7695" max="7695" width="25.625" style="313" customWidth="1"/>
    <col min="7696" max="7698" width="6.625" style="313" customWidth="1"/>
    <col min="7699" max="7936" width="15.625" style="313"/>
    <col min="7937" max="7937" width="18.625" style="313" customWidth="1"/>
    <col min="7938" max="7938" width="14.625" style="313" customWidth="1"/>
    <col min="7939" max="7950" width="5.125" style="313" customWidth="1"/>
    <col min="7951" max="7951" width="25.625" style="313" customWidth="1"/>
    <col min="7952" max="7954" width="6.625" style="313" customWidth="1"/>
    <col min="7955" max="8192" width="15.625" style="313"/>
    <col min="8193" max="8193" width="18.625" style="313" customWidth="1"/>
    <col min="8194" max="8194" width="14.625" style="313" customWidth="1"/>
    <col min="8195" max="8206" width="5.125" style="313" customWidth="1"/>
    <col min="8207" max="8207" width="25.625" style="313" customWidth="1"/>
    <col min="8208" max="8210" width="6.625" style="313" customWidth="1"/>
    <col min="8211" max="8448" width="15.625" style="313"/>
    <col min="8449" max="8449" width="18.625" style="313" customWidth="1"/>
    <col min="8450" max="8450" width="14.625" style="313" customWidth="1"/>
    <col min="8451" max="8462" width="5.125" style="313" customWidth="1"/>
    <col min="8463" max="8463" width="25.625" style="313" customWidth="1"/>
    <col min="8464" max="8466" width="6.625" style="313" customWidth="1"/>
    <col min="8467" max="8704" width="15.625" style="313"/>
    <col min="8705" max="8705" width="18.625" style="313" customWidth="1"/>
    <col min="8706" max="8706" width="14.625" style="313" customWidth="1"/>
    <col min="8707" max="8718" width="5.125" style="313" customWidth="1"/>
    <col min="8719" max="8719" width="25.625" style="313" customWidth="1"/>
    <col min="8720" max="8722" width="6.625" style="313" customWidth="1"/>
    <col min="8723" max="8960" width="15.625" style="313"/>
    <col min="8961" max="8961" width="18.625" style="313" customWidth="1"/>
    <col min="8962" max="8962" width="14.625" style="313" customWidth="1"/>
    <col min="8963" max="8974" width="5.125" style="313" customWidth="1"/>
    <col min="8975" max="8975" width="25.625" style="313" customWidth="1"/>
    <col min="8976" max="8978" width="6.625" style="313" customWidth="1"/>
    <col min="8979" max="9216" width="15.625" style="313"/>
    <col min="9217" max="9217" width="18.625" style="313" customWidth="1"/>
    <col min="9218" max="9218" width="14.625" style="313" customWidth="1"/>
    <col min="9219" max="9230" width="5.125" style="313" customWidth="1"/>
    <col min="9231" max="9231" width="25.625" style="313" customWidth="1"/>
    <col min="9232" max="9234" width="6.625" style="313" customWidth="1"/>
    <col min="9235" max="9472" width="15.625" style="313"/>
    <col min="9473" max="9473" width="18.625" style="313" customWidth="1"/>
    <col min="9474" max="9474" width="14.625" style="313" customWidth="1"/>
    <col min="9475" max="9486" width="5.125" style="313" customWidth="1"/>
    <col min="9487" max="9487" width="25.625" style="313" customWidth="1"/>
    <col min="9488" max="9490" width="6.625" style="313" customWidth="1"/>
    <col min="9491" max="9728" width="15.625" style="313"/>
    <col min="9729" max="9729" width="18.625" style="313" customWidth="1"/>
    <col min="9730" max="9730" width="14.625" style="313" customWidth="1"/>
    <col min="9731" max="9742" width="5.125" style="313" customWidth="1"/>
    <col min="9743" max="9743" width="25.625" style="313" customWidth="1"/>
    <col min="9744" max="9746" width="6.625" style="313" customWidth="1"/>
    <col min="9747" max="9984" width="15.625" style="313"/>
    <col min="9985" max="9985" width="18.625" style="313" customWidth="1"/>
    <col min="9986" max="9986" width="14.625" style="313" customWidth="1"/>
    <col min="9987" max="9998" width="5.125" style="313" customWidth="1"/>
    <col min="9999" max="9999" width="25.625" style="313" customWidth="1"/>
    <col min="10000" max="10002" width="6.625" style="313" customWidth="1"/>
    <col min="10003" max="10240" width="15.625" style="313"/>
    <col min="10241" max="10241" width="18.625" style="313" customWidth="1"/>
    <col min="10242" max="10242" width="14.625" style="313" customWidth="1"/>
    <col min="10243" max="10254" width="5.125" style="313" customWidth="1"/>
    <col min="10255" max="10255" width="25.625" style="313" customWidth="1"/>
    <col min="10256" max="10258" width="6.625" style="313" customWidth="1"/>
    <col min="10259" max="10496" width="15.625" style="313"/>
    <col min="10497" max="10497" width="18.625" style="313" customWidth="1"/>
    <col min="10498" max="10498" width="14.625" style="313" customWidth="1"/>
    <col min="10499" max="10510" width="5.125" style="313" customWidth="1"/>
    <col min="10511" max="10511" width="25.625" style="313" customWidth="1"/>
    <col min="10512" max="10514" width="6.625" style="313" customWidth="1"/>
    <col min="10515" max="10752" width="15.625" style="313"/>
    <col min="10753" max="10753" width="18.625" style="313" customWidth="1"/>
    <col min="10754" max="10754" width="14.625" style="313" customWidth="1"/>
    <col min="10755" max="10766" width="5.125" style="313" customWidth="1"/>
    <col min="10767" max="10767" width="25.625" style="313" customWidth="1"/>
    <col min="10768" max="10770" width="6.625" style="313" customWidth="1"/>
    <col min="10771" max="11008" width="15.625" style="313"/>
    <col min="11009" max="11009" width="18.625" style="313" customWidth="1"/>
    <col min="11010" max="11010" width="14.625" style="313" customWidth="1"/>
    <col min="11011" max="11022" width="5.125" style="313" customWidth="1"/>
    <col min="11023" max="11023" width="25.625" style="313" customWidth="1"/>
    <col min="11024" max="11026" width="6.625" style="313" customWidth="1"/>
    <col min="11027" max="11264" width="15.625" style="313"/>
    <col min="11265" max="11265" width="18.625" style="313" customWidth="1"/>
    <col min="11266" max="11266" width="14.625" style="313" customWidth="1"/>
    <col min="11267" max="11278" width="5.125" style="313" customWidth="1"/>
    <col min="11279" max="11279" width="25.625" style="313" customWidth="1"/>
    <col min="11280" max="11282" width="6.625" style="313" customWidth="1"/>
    <col min="11283" max="11520" width="15.625" style="313"/>
    <col min="11521" max="11521" width="18.625" style="313" customWidth="1"/>
    <col min="11522" max="11522" width="14.625" style="313" customWidth="1"/>
    <col min="11523" max="11534" width="5.125" style="313" customWidth="1"/>
    <col min="11535" max="11535" width="25.625" style="313" customWidth="1"/>
    <col min="11536" max="11538" width="6.625" style="313" customWidth="1"/>
    <col min="11539" max="11776" width="15.625" style="313"/>
    <col min="11777" max="11777" width="18.625" style="313" customWidth="1"/>
    <col min="11778" max="11778" width="14.625" style="313" customWidth="1"/>
    <col min="11779" max="11790" width="5.125" style="313" customWidth="1"/>
    <col min="11791" max="11791" width="25.625" style="313" customWidth="1"/>
    <col min="11792" max="11794" width="6.625" style="313" customWidth="1"/>
    <col min="11795" max="12032" width="15.625" style="313"/>
    <col min="12033" max="12033" width="18.625" style="313" customWidth="1"/>
    <col min="12034" max="12034" width="14.625" style="313" customWidth="1"/>
    <col min="12035" max="12046" width="5.125" style="313" customWidth="1"/>
    <col min="12047" max="12047" width="25.625" style="313" customWidth="1"/>
    <col min="12048" max="12050" width="6.625" style="313" customWidth="1"/>
    <col min="12051" max="12288" width="15.625" style="313"/>
    <col min="12289" max="12289" width="18.625" style="313" customWidth="1"/>
    <col min="12290" max="12290" width="14.625" style="313" customWidth="1"/>
    <col min="12291" max="12302" width="5.125" style="313" customWidth="1"/>
    <col min="12303" max="12303" width="25.625" style="313" customWidth="1"/>
    <col min="12304" max="12306" width="6.625" style="313" customWidth="1"/>
    <col min="12307" max="12544" width="15.625" style="313"/>
    <col min="12545" max="12545" width="18.625" style="313" customWidth="1"/>
    <col min="12546" max="12546" width="14.625" style="313" customWidth="1"/>
    <col min="12547" max="12558" width="5.125" style="313" customWidth="1"/>
    <col min="12559" max="12559" width="25.625" style="313" customWidth="1"/>
    <col min="12560" max="12562" width="6.625" style="313" customWidth="1"/>
    <col min="12563" max="12800" width="15.625" style="313"/>
    <col min="12801" max="12801" width="18.625" style="313" customWidth="1"/>
    <col min="12802" max="12802" width="14.625" style="313" customWidth="1"/>
    <col min="12803" max="12814" width="5.125" style="313" customWidth="1"/>
    <col min="12815" max="12815" width="25.625" style="313" customWidth="1"/>
    <col min="12816" max="12818" width="6.625" style="313" customWidth="1"/>
    <col min="12819" max="13056" width="15.625" style="313"/>
    <col min="13057" max="13057" width="18.625" style="313" customWidth="1"/>
    <col min="13058" max="13058" width="14.625" style="313" customWidth="1"/>
    <col min="13059" max="13070" width="5.125" style="313" customWidth="1"/>
    <col min="13071" max="13071" width="25.625" style="313" customWidth="1"/>
    <col min="13072" max="13074" width="6.625" style="313" customWidth="1"/>
    <col min="13075" max="13312" width="15.625" style="313"/>
    <col min="13313" max="13313" width="18.625" style="313" customWidth="1"/>
    <col min="13314" max="13314" width="14.625" style="313" customWidth="1"/>
    <col min="13315" max="13326" width="5.125" style="313" customWidth="1"/>
    <col min="13327" max="13327" width="25.625" style="313" customWidth="1"/>
    <col min="13328" max="13330" width="6.625" style="313" customWidth="1"/>
    <col min="13331" max="13568" width="15.625" style="313"/>
    <col min="13569" max="13569" width="18.625" style="313" customWidth="1"/>
    <col min="13570" max="13570" width="14.625" style="313" customWidth="1"/>
    <col min="13571" max="13582" width="5.125" style="313" customWidth="1"/>
    <col min="13583" max="13583" width="25.625" style="313" customWidth="1"/>
    <col min="13584" max="13586" width="6.625" style="313" customWidth="1"/>
    <col min="13587" max="13824" width="15.625" style="313"/>
    <col min="13825" max="13825" width="18.625" style="313" customWidth="1"/>
    <col min="13826" max="13826" width="14.625" style="313" customWidth="1"/>
    <col min="13827" max="13838" width="5.125" style="313" customWidth="1"/>
    <col min="13839" max="13839" width="25.625" style="313" customWidth="1"/>
    <col min="13840" max="13842" width="6.625" style="313" customWidth="1"/>
    <col min="13843" max="14080" width="15.625" style="313"/>
    <col min="14081" max="14081" width="18.625" style="313" customWidth="1"/>
    <col min="14082" max="14082" width="14.625" style="313" customWidth="1"/>
    <col min="14083" max="14094" width="5.125" style="313" customWidth="1"/>
    <col min="14095" max="14095" width="25.625" style="313" customWidth="1"/>
    <col min="14096" max="14098" width="6.625" style="313" customWidth="1"/>
    <col min="14099" max="14336" width="15.625" style="313"/>
    <col min="14337" max="14337" width="18.625" style="313" customWidth="1"/>
    <col min="14338" max="14338" width="14.625" style="313" customWidth="1"/>
    <col min="14339" max="14350" width="5.125" style="313" customWidth="1"/>
    <col min="14351" max="14351" width="25.625" style="313" customWidth="1"/>
    <col min="14352" max="14354" width="6.625" style="313" customWidth="1"/>
    <col min="14355" max="14592" width="15.625" style="313"/>
    <col min="14593" max="14593" width="18.625" style="313" customWidth="1"/>
    <col min="14594" max="14594" width="14.625" style="313" customWidth="1"/>
    <col min="14595" max="14606" width="5.125" style="313" customWidth="1"/>
    <col min="14607" max="14607" width="25.625" style="313" customWidth="1"/>
    <col min="14608" max="14610" width="6.625" style="313" customWidth="1"/>
    <col min="14611" max="14848" width="15.625" style="313"/>
    <col min="14849" max="14849" width="18.625" style="313" customWidth="1"/>
    <col min="14850" max="14850" width="14.625" style="313" customWidth="1"/>
    <col min="14851" max="14862" width="5.125" style="313" customWidth="1"/>
    <col min="14863" max="14863" width="25.625" style="313" customWidth="1"/>
    <col min="14864" max="14866" width="6.625" style="313" customWidth="1"/>
    <col min="14867" max="15104" width="15.625" style="313"/>
    <col min="15105" max="15105" width="18.625" style="313" customWidth="1"/>
    <col min="15106" max="15106" width="14.625" style="313" customWidth="1"/>
    <col min="15107" max="15118" width="5.125" style="313" customWidth="1"/>
    <col min="15119" max="15119" width="25.625" style="313" customWidth="1"/>
    <col min="15120" max="15122" width="6.625" style="313" customWidth="1"/>
    <col min="15123" max="15360" width="15.625" style="313"/>
    <col min="15361" max="15361" width="18.625" style="313" customWidth="1"/>
    <col min="15362" max="15362" width="14.625" style="313" customWidth="1"/>
    <col min="15363" max="15374" width="5.125" style="313" customWidth="1"/>
    <col min="15375" max="15375" width="25.625" style="313" customWidth="1"/>
    <col min="15376" max="15378" width="6.625" style="313" customWidth="1"/>
    <col min="15379" max="15616" width="15.625" style="313"/>
    <col min="15617" max="15617" width="18.625" style="313" customWidth="1"/>
    <col min="15618" max="15618" width="14.625" style="313" customWidth="1"/>
    <col min="15619" max="15630" width="5.125" style="313" customWidth="1"/>
    <col min="15631" max="15631" width="25.625" style="313" customWidth="1"/>
    <col min="15632" max="15634" width="6.625" style="313" customWidth="1"/>
    <col min="15635" max="15872" width="15.625" style="313"/>
    <col min="15873" max="15873" width="18.625" style="313" customWidth="1"/>
    <col min="15874" max="15874" width="14.625" style="313" customWidth="1"/>
    <col min="15875" max="15886" width="5.125" style="313" customWidth="1"/>
    <col min="15887" max="15887" width="25.625" style="313" customWidth="1"/>
    <col min="15888" max="15890" width="6.625" style="313" customWidth="1"/>
    <col min="15891" max="16128" width="15.625" style="313"/>
    <col min="16129" max="16129" width="18.625" style="313" customWidth="1"/>
    <col min="16130" max="16130" width="14.625" style="313" customWidth="1"/>
    <col min="16131" max="16142" width="5.125" style="313" customWidth="1"/>
    <col min="16143" max="16143" width="25.625" style="313" customWidth="1"/>
    <col min="16144" max="16146" width="6.625" style="313" customWidth="1"/>
    <col min="16147" max="16384" width="15.625" style="313"/>
  </cols>
  <sheetData>
    <row r="1" spans="1:17" s="310" customFormat="1" ht="30" customHeight="1">
      <c r="A1" s="845" t="s">
        <v>341</v>
      </c>
      <c r="B1" s="846"/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7"/>
    </row>
    <row r="2" spans="1:17" ht="21.95" customHeight="1">
      <c r="A2" s="848" t="s">
        <v>342</v>
      </c>
      <c r="B2" s="849"/>
      <c r="C2" s="311">
        <v>1</v>
      </c>
      <c r="D2" s="311">
        <v>2</v>
      </c>
      <c r="E2" s="311">
        <v>3</v>
      </c>
      <c r="F2" s="311">
        <v>4</v>
      </c>
      <c r="G2" s="311">
        <v>5</v>
      </c>
      <c r="H2" s="311">
        <v>6</v>
      </c>
      <c r="I2" s="311">
        <v>7</v>
      </c>
      <c r="J2" s="311">
        <v>8</v>
      </c>
      <c r="K2" s="311">
        <v>9</v>
      </c>
      <c r="L2" s="311">
        <v>10</v>
      </c>
      <c r="M2" s="311">
        <v>11</v>
      </c>
      <c r="N2" s="311">
        <v>12</v>
      </c>
      <c r="O2" s="312" t="s">
        <v>343</v>
      </c>
    </row>
    <row r="3" spans="1:17" ht="21.95" customHeight="1">
      <c r="A3" s="850" t="s">
        <v>344</v>
      </c>
      <c r="B3" s="851"/>
      <c r="C3" s="314">
        <v>31</v>
      </c>
      <c r="D3" s="314">
        <v>28</v>
      </c>
      <c r="E3" s="314">
        <v>31</v>
      </c>
      <c r="F3" s="314">
        <v>30</v>
      </c>
      <c r="G3" s="314">
        <v>31</v>
      </c>
      <c r="H3" s="314">
        <v>30</v>
      </c>
      <c r="I3" s="314">
        <v>31</v>
      </c>
      <c r="J3" s="314">
        <v>31</v>
      </c>
      <c r="K3" s="314">
        <v>30</v>
      </c>
      <c r="L3" s="314">
        <v>31</v>
      </c>
      <c r="M3" s="314">
        <v>30</v>
      </c>
      <c r="N3" s="314">
        <v>31</v>
      </c>
      <c r="O3" s="315"/>
    </row>
    <row r="4" spans="1:17" ht="43.5" customHeight="1">
      <c r="A4" s="852" t="s">
        <v>345</v>
      </c>
      <c r="B4" s="316" t="s">
        <v>346</v>
      </c>
      <c r="C4" s="317">
        <v>0.6</v>
      </c>
      <c r="D4" s="317">
        <v>1.3</v>
      </c>
      <c r="E4" s="317">
        <v>2.9</v>
      </c>
      <c r="F4" s="317">
        <v>4.3</v>
      </c>
      <c r="G4" s="317">
        <v>3.2</v>
      </c>
      <c r="H4" s="317">
        <v>3.9</v>
      </c>
      <c r="I4" s="317">
        <v>7.4</v>
      </c>
      <c r="J4" s="317">
        <v>8.3000000000000007</v>
      </c>
      <c r="K4" s="317">
        <v>4</v>
      </c>
      <c r="L4" s="317">
        <v>2.8</v>
      </c>
      <c r="M4" s="317">
        <v>2.6</v>
      </c>
      <c r="N4" s="317">
        <v>1.4</v>
      </c>
      <c r="O4" s="318" t="s">
        <v>616</v>
      </c>
    </row>
    <row r="5" spans="1:17" ht="43.5" customHeight="1">
      <c r="A5" s="853"/>
      <c r="B5" s="319" t="s">
        <v>347</v>
      </c>
      <c r="C5" s="320">
        <v>5</v>
      </c>
      <c r="D5" s="320">
        <v>7</v>
      </c>
      <c r="E5" s="320">
        <v>6</v>
      </c>
      <c r="F5" s="320">
        <v>5</v>
      </c>
      <c r="G5" s="320">
        <v>6</v>
      </c>
      <c r="H5" s="320">
        <v>6</v>
      </c>
      <c r="I5" s="320">
        <v>4</v>
      </c>
      <c r="J5" s="320">
        <v>5</v>
      </c>
      <c r="K5" s="320">
        <v>8</v>
      </c>
      <c r="L5" s="320">
        <v>6</v>
      </c>
      <c r="M5" s="320">
        <v>4</v>
      </c>
      <c r="N5" s="320">
        <v>6</v>
      </c>
      <c r="O5" s="321" t="s">
        <v>683</v>
      </c>
      <c r="P5" s="338">
        <f>SUM(C5:N5)</f>
        <v>68</v>
      </c>
    </row>
    <row r="6" spans="1:17" ht="43.5" customHeight="1">
      <c r="A6" s="853"/>
      <c r="B6" s="319" t="s">
        <v>348</v>
      </c>
      <c r="C6" s="320">
        <f>ROUND(C4*C5/C3,1)</f>
        <v>0.1</v>
      </c>
      <c r="D6" s="320">
        <f t="shared" ref="D6:N6" si="0">ROUND(D4*D5/D3,1)</f>
        <v>0.3</v>
      </c>
      <c r="E6" s="320">
        <f t="shared" si="0"/>
        <v>0.6</v>
      </c>
      <c r="F6" s="320">
        <f t="shared" si="0"/>
        <v>0.7</v>
      </c>
      <c r="G6" s="320">
        <f t="shared" si="0"/>
        <v>0.6</v>
      </c>
      <c r="H6" s="320">
        <f t="shared" si="0"/>
        <v>0.8</v>
      </c>
      <c r="I6" s="320">
        <f t="shared" si="0"/>
        <v>1</v>
      </c>
      <c r="J6" s="320">
        <f t="shared" si="0"/>
        <v>1.3</v>
      </c>
      <c r="K6" s="320">
        <f t="shared" si="0"/>
        <v>1.1000000000000001</v>
      </c>
      <c r="L6" s="320">
        <f t="shared" si="0"/>
        <v>0.5</v>
      </c>
      <c r="M6" s="320">
        <f t="shared" si="0"/>
        <v>0.3</v>
      </c>
      <c r="N6" s="320">
        <f t="shared" si="0"/>
        <v>0.3</v>
      </c>
      <c r="O6" s="321" t="s">
        <v>349</v>
      </c>
    </row>
    <row r="7" spans="1:17" ht="43.5" customHeight="1">
      <c r="A7" s="853"/>
      <c r="B7" s="319" t="s">
        <v>350</v>
      </c>
      <c r="C7" s="320">
        <f>ROUNDDOWN(C4+C5-C6,0)</f>
        <v>5</v>
      </c>
      <c r="D7" s="320">
        <f t="shared" ref="D7:N7" si="1">ROUNDDOWN(D4+D5-D6,0)</f>
        <v>8</v>
      </c>
      <c r="E7" s="320">
        <f t="shared" si="1"/>
        <v>8</v>
      </c>
      <c r="F7" s="320">
        <f t="shared" si="1"/>
        <v>8</v>
      </c>
      <c r="G7" s="320">
        <f t="shared" si="1"/>
        <v>8</v>
      </c>
      <c r="H7" s="320">
        <f t="shared" si="1"/>
        <v>9</v>
      </c>
      <c r="I7" s="320">
        <f t="shared" si="1"/>
        <v>10</v>
      </c>
      <c r="J7" s="320">
        <f t="shared" si="1"/>
        <v>12</v>
      </c>
      <c r="K7" s="320">
        <f t="shared" si="1"/>
        <v>10</v>
      </c>
      <c r="L7" s="320">
        <f t="shared" si="1"/>
        <v>8</v>
      </c>
      <c r="M7" s="320">
        <f t="shared" si="1"/>
        <v>6</v>
      </c>
      <c r="N7" s="320">
        <f t="shared" si="1"/>
        <v>7</v>
      </c>
      <c r="O7" s="321"/>
    </row>
    <row r="8" spans="1:17" ht="27.95" customHeight="1">
      <c r="A8" s="854" t="s">
        <v>351</v>
      </c>
      <c r="B8" s="855"/>
      <c r="C8" s="322">
        <f>C3-C7</f>
        <v>26</v>
      </c>
      <c r="D8" s="322">
        <f t="shared" ref="D8:N8" si="2">D3-D7</f>
        <v>20</v>
      </c>
      <c r="E8" s="322">
        <f t="shared" si="2"/>
        <v>23</v>
      </c>
      <c r="F8" s="322">
        <f t="shared" si="2"/>
        <v>22</v>
      </c>
      <c r="G8" s="322">
        <f>G3-G7</f>
        <v>23</v>
      </c>
      <c r="H8" s="322">
        <f t="shared" si="2"/>
        <v>21</v>
      </c>
      <c r="I8" s="322">
        <f t="shared" si="2"/>
        <v>21</v>
      </c>
      <c r="J8" s="322">
        <f>J3-J7</f>
        <v>19</v>
      </c>
      <c r="K8" s="322">
        <f t="shared" si="2"/>
        <v>20</v>
      </c>
      <c r="L8" s="322">
        <f>L3-L7</f>
        <v>23</v>
      </c>
      <c r="M8" s="322">
        <f t="shared" si="2"/>
        <v>24</v>
      </c>
      <c r="N8" s="322">
        <f t="shared" si="2"/>
        <v>24</v>
      </c>
      <c r="O8" s="323" t="s">
        <v>352</v>
      </c>
    </row>
    <row r="9" spans="1:17" ht="27.95" customHeight="1">
      <c r="A9" s="324" t="s">
        <v>353</v>
      </c>
      <c r="B9" s="325"/>
      <c r="C9" s="314"/>
      <c r="D9" s="314"/>
      <c r="E9" s="314"/>
      <c r="F9" s="314"/>
      <c r="G9" s="314"/>
      <c r="H9" s="314"/>
      <c r="I9" s="314"/>
      <c r="J9" s="314"/>
      <c r="K9" s="314"/>
      <c r="L9" s="314"/>
      <c r="M9" s="314"/>
      <c r="N9" s="314"/>
      <c r="O9" s="315"/>
    </row>
    <row r="10" spans="1:17" ht="27.95" customHeight="1">
      <c r="A10" s="326" t="s">
        <v>354</v>
      </c>
      <c r="B10" s="327"/>
      <c r="C10" s="328"/>
      <c r="D10" s="345"/>
      <c r="E10" s="345"/>
      <c r="F10" s="329">
        <f>O10</f>
        <v>5</v>
      </c>
      <c r="G10" s="328"/>
      <c r="H10" s="328"/>
      <c r="I10" s="328"/>
      <c r="J10" s="328"/>
      <c r="K10" s="328"/>
      <c r="L10" s="328"/>
      <c r="M10" s="328"/>
      <c r="N10" s="328"/>
      <c r="O10" s="330">
        <f>공사기간산출!E5</f>
        <v>5</v>
      </c>
      <c r="P10" s="331">
        <f>O10-(C10+D10+E10+F10+G10+H10+I10+J10+K10+L10+M10+N10)</f>
        <v>0</v>
      </c>
    </row>
    <row r="11" spans="1:17" ht="27.95" customHeight="1">
      <c r="A11" s="326" t="s">
        <v>355</v>
      </c>
      <c r="B11" s="327"/>
      <c r="C11" s="328"/>
      <c r="D11" s="345"/>
      <c r="E11" s="345"/>
      <c r="F11" s="329">
        <f t="shared" ref="F11:H11" si="3">F8-F10-F12</f>
        <v>17</v>
      </c>
      <c r="G11" s="329">
        <f t="shared" si="3"/>
        <v>23</v>
      </c>
      <c r="H11" s="329">
        <f t="shared" si="3"/>
        <v>21</v>
      </c>
      <c r="I11" s="329">
        <f>I8-I10-I12-3</f>
        <v>18</v>
      </c>
      <c r="J11" s="329">
        <f>J8-J10-J12</f>
        <v>19</v>
      </c>
      <c r="K11" s="329">
        <f>K8-K10-K12</f>
        <v>17</v>
      </c>
      <c r="L11" s="328"/>
      <c r="M11" s="328"/>
      <c r="N11" s="328"/>
      <c r="O11" s="330">
        <f>공사기간산출!E37</f>
        <v>112</v>
      </c>
      <c r="P11" s="331"/>
      <c r="Q11" s="331"/>
    </row>
    <row r="12" spans="1:17" ht="27.95" customHeight="1">
      <c r="A12" s="326" t="s">
        <v>356</v>
      </c>
      <c r="B12" s="327"/>
      <c r="C12" s="328"/>
      <c r="D12" s="328"/>
      <c r="E12" s="345"/>
      <c r="F12" s="345"/>
      <c r="G12" s="328"/>
      <c r="H12" s="328"/>
      <c r="I12" s="328"/>
      <c r="J12" s="328"/>
      <c r="K12" s="329">
        <f>O12</f>
        <v>3</v>
      </c>
      <c r="L12" s="328"/>
      <c r="M12" s="328"/>
      <c r="N12" s="328"/>
      <c r="O12" s="330">
        <f>공사기간산출!E38</f>
        <v>3</v>
      </c>
      <c r="P12" s="331">
        <f>O12-(C12+D12+E12+F12+G12+H12+I12+J12+K12+L12+M12+N12)</f>
        <v>0</v>
      </c>
    </row>
    <row r="13" spans="1:17" ht="27.95" customHeight="1">
      <c r="A13" s="856" t="s">
        <v>357</v>
      </c>
      <c r="B13" s="857"/>
      <c r="C13" s="332">
        <f t="shared" ref="C13:N13" si="4">SUM(C9:C12)</f>
        <v>0</v>
      </c>
      <c r="D13" s="332">
        <f>SUM(D9:D12)</f>
        <v>0</v>
      </c>
      <c r="E13" s="332">
        <f>SUM(E9:E12)</f>
        <v>0</v>
      </c>
      <c r="F13" s="332">
        <f>SUM(F9:F12)</f>
        <v>22</v>
      </c>
      <c r="G13" s="332">
        <f t="shared" ref="G13:H13" si="5">SUM(G9:G12)</f>
        <v>23</v>
      </c>
      <c r="H13" s="332">
        <f t="shared" si="5"/>
        <v>21</v>
      </c>
      <c r="I13" s="332">
        <f t="shared" ref="I13" si="6">SUM(I9:I12)</f>
        <v>18</v>
      </c>
      <c r="J13" s="332">
        <f t="shared" ref="J13:K13" si="7">SUM(J9:J12)</f>
        <v>19</v>
      </c>
      <c r="K13" s="332">
        <f t="shared" si="7"/>
        <v>20</v>
      </c>
      <c r="L13" s="332">
        <f t="shared" ref="L13:M13" si="8">SUM(L9:L12)</f>
        <v>0</v>
      </c>
      <c r="M13" s="332">
        <f t="shared" si="8"/>
        <v>0</v>
      </c>
      <c r="N13" s="332">
        <f t="shared" si="4"/>
        <v>0</v>
      </c>
      <c r="O13" s="858">
        <f>SUM(C13:N14)</f>
        <v>180</v>
      </c>
      <c r="Q13" s="331"/>
    </row>
    <row r="14" spans="1:17" ht="27.95" customHeight="1">
      <c r="A14" s="333" t="s">
        <v>358</v>
      </c>
      <c r="B14" s="334"/>
      <c r="C14" s="335"/>
      <c r="D14" s="335"/>
      <c r="E14" s="335"/>
      <c r="F14" s="335">
        <f t="shared" ref="F14:H14" si="9">F7</f>
        <v>8</v>
      </c>
      <c r="G14" s="335">
        <f t="shared" si="9"/>
        <v>8</v>
      </c>
      <c r="H14" s="335">
        <f t="shared" si="9"/>
        <v>9</v>
      </c>
      <c r="I14" s="335">
        <f t="shared" ref="I14:J14" si="10">I7</f>
        <v>10</v>
      </c>
      <c r="J14" s="335">
        <f t="shared" si="10"/>
        <v>12</v>
      </c>
      <c r="K14" s="335">
        <f t="shared" ref="K14" si="11">K7</f>
        <v>10</v>
      </c>
      <c r="L14" s="335"/>
      <c r="M14" s="335"/>
      <c r="N14" s="335"/>
      <c r="O14" s="859"/>
    </row>
    <row r="15" spans="1:17" ht="27.95" customHeight="1">
      <c r="A15" s="860" t="s">
        <v>359</v>
      </c>
      <c r="B15" s="860"/>
      <c r="C15" s="860"/>
      <c r="D15" s="860"/>
      <c r="E15" s="860"/>
      <c r="F15" s="860"/>
      <c r="G15" s="860"/>
      <c r="H15" s="860"/>
      <c r="I15" s="860"/>
      <c r="J15" s="860"/>
      <c r="K15" s="860"/>
      <c r="L15" s="860"/>
      <c r="M15" s="860"/>
      <c r="N15" s="860"/>
      <c r="O15" s="336" t="s">
        <v>695</v>
      </c>
      <c r="Q15" s="331">
        <f>SUM(O10:O12,C14:M14)</f>
        <v>177</v>
      </c>
    </row>
    <row r="16" spans="1:17" ht="21.95" customHeight="1">
      <c r="A16" s="337"/>
      <c r="B16" s="337"/>
      <c r="C16" s="338"/>
      <c r="D16" s="338"/>
      <c r="E16" s="338"/>
      <c r="F16" s="338"/>
      <c r="G16" s="338"/>
      <c r="H16" s="338"/>
      <c r="I16" s="338"/>
      <c r="J16" s="338"/>
      <c r="K16" s="338"/>
      <c r="L16" s="338"/>
      <c r="M16" s="338"/>
      <c r="N16" s="338"/>
    </row>
    <row r="17" spans="1:15" ht="21.95" customHeight="1">
      <c r="A17" s="337"/>
      <c r="B17" s="337"/>
      <c r="C17" s="338"/>
      <c r="D17" s="338"/>
      <c r="E17" s="338"/>
      <c r="F17" s="338"/>
      <c r="G17" s="338"/>
      <c r="H17" s="338"/>
      <c r="I17" s="338"/>
      <c r="J17" s="338"/>
      <c r="K17" s="338"/>
      <c r="L17" s="338"/>
      <c r="M17" s="338"/>
      <c r="N17" s="338"/>
    </row>
    <row r="18" spans="1:15" ht="21.95" customHeight="1">
      <c r="A18" s="339" t="s">
        <v>360</v>
      </c>
      <c r="B18" s="861" t="s">
        <v>361</v>
      </c>
      <c r="C18" s="861"/>
      <c r="D18" s="861"/>
      <c r="E18" s="861"/>
      <c r="F18" s="861"/>
      <c r="G18" s="861"/>
      <c r="H18" s="861"/>
      <c r="I18" s="861"/>
      <c r="J18" s="861"/>
      <c r="K18" s="861"/>
      <c r="L18" s="861"/>
      <c r="M18" s="861"/>
      <c r="N18" s="861"/>
    </row>
    <row r="19" spans="1:15" ht="21.95" customHeight="1">
      <c r="A19" s="340" t="s">
        <v>362</v>
      </c>
      <c r="B19" s="337">
        <v>604</v>
      </c>
      <c r="C19" s="338" t="s">
        <v>363</v>
      </c>
      <c r="D19" s="338"/>
      <c r="E19" s="338"/>
      <c r="F19" s="338"/>
      <c r="G19" s="338"/>
      <c r="H19" s="338"/>
      <c r="I19" s="338"/>
      <c r="J19" s="338"/>
      <c r="K19" s="338"/>
      <c r="L19" s="338"/>
      <c r="M19" s="338"/>
      <c r="N19" s="338"/>
    </row>
    <row r="20" spans="1:15" ht="21.95" customHeight="1">
      <c r="A20" s="340" t="s">
        <v>364</v>
      </c>
      <c r="B20" s="337">
        <v>150</v>
      </c>
      <c r="C20" s="338" t="s">
        <v>365</v>
      </c>
      <c r="D20" s="338"/>
      <c r="E20" s="338"/>
      <c r="F20" s="338"/>
      <c r="G20" s="338"/>
      <c r="H20" s="338"/>
      <c r="I20" s="338"/>
      <c r="J20" s="338"/>
      <c r="K20" s="338"/>
      <c r="L20" s="338"/>
      <c r="M20" s="338"/>
      <c r="N20" s="338"/>
    </row>
    <row r="21" spans="1:15" ht="21.95" customHeight="1">
      <c r="A21" s="339" t="s">
        <v>366</v>
      </c>
      <c r="B21" s="337">
        <v>0</v>
      </c>
      <c r="C21" s="338" t="s">
        <v>367</v>
      </c>
      <c r="D21" s="338"/>
      <c r="E21" s="338"/>
      <c r="F21" s="338"/>
      <c r="G21" s="338"/>
      <c r="H21" s="338"/>
      <c r="I21" s="338"/>
      <c r="J21" s="338"/>
      <c r="K21" s="338"/>
      <c r="L21" s="338"/>
      <c r="M21" s="338"/>
      <c r="N21" s="338"/>
    </row>
    <row r="22" spans="1:15" ht="21.95" customHeight="1">
      <c r="A22" s="337"/>
      <c r="B22" s="337"/>
      <c r="C22" s="338"/>
      <c r="D22" s="338"/>
      <c r="E22" s="338"/>
      <c r="F22" s="338"/>
      <c r="G22" s="338"/>
      <c r="H22" s="338"/>
      <c r="I22" s="338"/>
      <c r="J22" s="338"/>
      <c r="K22" s="338"/>
      <c r="L22" s="338"/>
      <c r="M22" s="338"/>
      <c r="N22" s="338"/>
    </row>
    <row r="23" spans="1:15" ht="21.95" customHeight="1">
      <c r="A23" s="337"/>
      <c r="B23" s="337"/>
      <c r="C23" s="341"/>
      <c r="D23" s="341"/>
      <c r="E23" s="844">
        <v>-1175.174</v>
      </c>
      <c r="F23" s="844"/>
      <c r="G23" s="844"/>
      <c r="H23" s="844"/>
      <c r="I23" s="342"/>
      <c r="J23" s="342"/>
      <c r="K23" s="341" t="s">
        <v>368</v>
      </c>
      <c r="L23" s="844">
        <f>E23</f>
        <v>-1175.174</v>
      </c>
      <c r="M23" s="844"/>
      <c r="N23" s="342"/>
      <c r="O23" s="343"/>
    </row>
    <row r="24" spans="1:15" ht="21.95" customHeight="1">
      <c r="A24" s="337"/>
      <c r="B24" s="340"/>
      <c r="C24" s="344" t="s">
        <v>369</v>
      </c>
      <c r="D24" s="341" t="s">
        <v>370</v>
      </c>
      <c r="E24" s="844">
        <v>119.73099999999999</v>
      </c>
      <c r="F24" s="844"/>
      <c r="G24" s="342" t="s">
        <v>371</v>
      </c>
      <c r="H24" s="844">
        <f>B21</f>
        <v>0</v>
      </c>
      <c r="I24" s="844"/>
      <c r="J24" s="341" t="s">
        <v>372</v>
      </c>
      <c r="K24" s="341" t="s">
        <v>368</v>
      </c>
      <c r="L24" s="844">
        <f>E24*H24</f>
        <v>0</v>
      </c>
      <c r="M24" s="844"/>
      <c r="N24" s="342"/>
      <c r="O24" s="343"/>
    </row>
    <row r="25" spans="1:15" ht="21.95" customHeight="1">
      <c r="A25" s="337"/>
      <c r="B25" s="337"/>
      <c r="C25" s="344" t="s">
        <v>373</v>
      </c>
      <c r="D25" s="341" t="s">
        <v>370</v>
      </c>
      <c r="E25" s="844">
        <v>0.27300000000000002</v>
      </c>
      <c r="F25" s="844"/>
      <c r="G25" s="342" t="s">
        <v>371</v>
      </c>
      <c r="H25" s="863">
        <f>B20</f>
        <v>150</v>
      </c>
      <c r="I25" s="863"/>
      <c r="J25" s="341" t="s">
        <v>372</v>
      </c>
      <c r="K25" s="341" t="s">
        <v>368</v>
      </c>
      <c r="L25" s="844">
        <f>E25*H25</f>
        <v>40.950000000000003</v>
      </c>
      <c r="M25" s="844"/>
      <c r="N25" s="342"/>
      <c r="O25" s="343"/>
    </row>
    <row r="26" spans="1:15" ht="21.95" customHeight="1">
      <c r="A26" s="337"/>
      <c r="B26" s="337"/>
      <c r="C26" s="344" t="s">
        <v>369</v>
      </c>
      <c r="D26" s="341" t="s">
        <v>370</v>
      </c>
      <c r="E26" s="844">
        <v>222.42599999999999</v>
      </c>
      <c r="F26" s="844"/>
      <c r="G26" s="342" t="s">
        <v>371</v>
      </c>
      <c r="H26" s="844">
        <f>ROUND(LN(B19),3)</f>
        <v>6.4039999999999999</v>
      </c>
      <c r="I26" s="844"/>
      <c r="J26" s="341" t="s">
        <v>372</v>
      </c>
      <c r="K26" s="341" t="s">
        <v>368</v>
      </c>
      <c r="L26" s="844">
        <f>E26*H26</f>
        <v>1424.4161039999999</v>
      </c>
      <c r="M26" s="844"/>
      <c r="N26" s="342"/>
      <c r="O26" s="343"/>
    </row>
    <row r="27" spans="1:15" ht="21.95" customHeight="1">
      <c r="A27" s="337"/>
      <c r="B27" s="337"/>
      <c r="C27" s="34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3"/>
    </row>
    <row r="28" spans="1:15" ht="21.95" customHeight="1">
      <c r="A28" s="337"/>
      <c r="B28" s="337"/>
      <c r="C28" s="338"/>
      <c r="D28" s="338"/>
      <c r="E28" s="844"/>
      <c r="F28" s="844"/>
      <c r="G28" s="338"/>
      <c r="H28" s="338"/>
      <c r="I28" s="338"/>
      <c r="J28" s="338"/>
      <c r="K28" s="338"/>
      <c r="L28" s="862">
        <f>L23+L24-L25+L26</f>
        <v>208.29210399999988</v>
      </c>
      <c r="M28" s="862"/>
      <c r="N28" s="338"/>
    </row>
    <row r="29" spans="1:15" ht="21.95" customHeight="1">
      <c r="A29" s="337"/>
      <c r="B29" s="337"/>
      <c r="C29" s="338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</row>
    <row r="30" spans="1:15" ht="21.95" customHeight="1">
      <c r="C30" s="338"/>
      <c r="D30" s="338"/>
      <c r="E30" s="338"/>
      <c r="F30" s="338"/>
      <c r="G30" s="338"/>
      <c r="H30" s="338"/>
      <c r="I30" s="338"/>
      <c r="J30" s="338"/>
      <c r="K30" s="338"/>
      <c r="L30" s="338"/>
      <c r="M30" s="338"/>
      <c r="N30" s="338"/>
    </row>
    <row r="31" spans="1:15" ht="21.95" customHeight="1"/>
  </sheetData>
  <mergeCells count="23">
    <mergeCell ref="E28:F28"/>
    <mergeCell ref="L28:M28"/>
    <mergeCell ref="E25:F25"/>
    <mergeCell ref="H25:I25"/>
    <mergeCell ref="L25:M25"/>
    <mergeCell ref="E26:F26"/>
    <mergeCell ref="H26:I26"/>
    <mergeCell ref="L26:M26"/>
    <mergeCell ref="E24:F24"/>
    <mergeCell ref="H24:I24"/>
    <mergeCell ref="L24:M24"/>
    <mergeCell ref="A1:O1"/>
    <mergeCell ref="A2:B2"/>
    <mergeCell ref="A3:B3"/>
    <mergeCell ref="A4:A7"/>
    <mergeCell ref="A8:B8"/>
    <mergeCell ref="A13:B13"/>
    <mergeCell ref="O13:O14"/>
    <mergeCell ref="A15:N15"/>
    <mergeCell ref="B18:N18"/>
    <mergeCell ref="E23:F23"/>
    <mergeCell ref="G23:H23"/>
    <mergeCell ref="L23:M23"/>
  </mergeCells>
  <phoneticPr fontId="5" type="noConversion"/>
  <printOptions horizontalCentered="1"/>
  <pageMargins left="0.59055118110236227" right="0.59055118110236227" top="0.59055118110236227" bottom="0.59055118110236227" header="0" footer="0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53"/>
  <sheetViews>
    <sheetView view="pageBreakPreview" topLeftCell="A7" zoomScaleSheetLayoutView="100" workbookViewId="0">
      <selection activeCell="V24" sqref="V24"/>
    </sheetView>
  </sheetViews>
  <sheetFormatPr defaultColWidth="15.625" defaultRowHeight="20.100000000000001" customHeight="1"/>
  <cols>
    <col min="1" max="1" width="19.125" style="343" customWidth="1"/>
    <col min="2" max="2" width="17.125" style="343" customWidth="1"/>
    <col min="3" max="4" width="9.625" style="313" customWidth="1"/>
    <col min="5" max="5" width="7.625" style="313" customWidth="1"/>
    <col min="6" max="6" width="18.625" style="313" customWidth="1"/>
    <col min="7" max="7" width="4.625" style="313" customWidth="1"/>
    <col min="8" max="256" width="15.625" style="313"/>
    <col min="257" max="257" width="16.625" style="313" customWidth="1"/>
    <col min="258" max="258" width="20.625" style="313" customWidth="1"/>
    <col min="259" max="260" width="9.625" style="313" customWidth="1"/>
    <col min="261" max="261" width="7.625" style="313" customWidth="1"/>
    <col min="262" max="262" width="18.625" style="313" customWidth="1"/>
    <col min="263" max="263" width="4.625" style="313" customWidth="1"/>
    <col min="264" max="512" width="15.625" style="313"/>
    <col min="513" max="513" width="16.625" style="313" customWidth="1"/>
    <col min="514" max="514" width="20.625" style="313" customWidth="1"/>
    <col min="515" max="516" width="9.625" style="313" customWidth="1"/>
    <col min="517" max="517" width="7.625" style="313" customWidth="1"/>
    <col min="518" max="518" width="18.625" style="313" customWidth="1"/>
    <col min="519" max="519" width="4.625" style="313" customWidth="1"/>
    <col min="520" max="768" width="15.625" style="313"/>
    <col min="769" max="769" width="16.625" style="313" customWidth="1"/>
    <col min="770" max="770" width="20.625" style="313" customWidth="1"/>
    <col min="771" max="772" width="9.625" style="313" customWidth="1"/>
    <col min="773" max="773" width="7.625" style="313" customWidth="1"/>
    <col min="774" max="774" width="18.625" style="313" customWidth="1"/>
    <col min="775" max="775" width="4.625" style="313" customWidth="1"/>
    <col min="776" max="1024" width="15.625" style="313"/>
    <col min="1025" max="1025" width="16.625" style="313" customWidth="1"/>
    <col min="1026" max="1026" width="20.625" style="313" customWidth="1"/>
    <col min="1027" max="1028" width="9.625" style="313" customWidth="1"/>
    <col min="1029" max="1029" width="7.625" style="313" customWidth="1"/>
    <col min="1030" max="1030" width="18.625" style="313" customWidth="1"/>
    <col min="1031" max="1031" width="4.625" style="313" customWidth="1"/>
    <col min="1032" max="1280" width="15.625" style="313"/>
    <col min="1281" max="1281" width="16.625" style="313" customWidth="1"/>
    <col min="1282" max="1282" width="20.625" style="313" customWidth="1"/>
    <col min="1283" max="1284" width="9.625" style="313" customWidth="1"/>
    <col min="1285" max="1285" width="7.625" style="313" customWidth="1"/>
    <col min="1286" max="1286" width="18.625" style="313" customWidth="1"/>
    <col min="1287" max="1287" width="4.625" style="313" customWidth="1"/>
    <col min="1288" max="1536" width="15.625" style="313"/>
    <col min="1537" max="1537" width="16.625" style="313" customWidth="1"/>
    <col min="1538" max="1538" width="20.625" style="313" customWidth="1"/>
    <col min="1539" max="1540" width="9.625" style="313" customWidth="1"/>
    <col min="1541" max="1541" width="7.625" style="313" customWidth="1"/>
    <col min="1542" max="1542" width="18.625" style="313" customWidth="1"/>
    <col min="1543" max="1543" width="4.625" style="313" customWidth="1"/>
    <col min="1544" max="1792" width="15.625" style="313"/>
    <col min="1793" max="1793" width="16.625" style="313" customWidth="1"/>
    <col min="1794" max="1794" width="20.625" style="313" customWidth="1"/>
    <col min="1795" max="1796" width="9.625" style="313" customWidth="1"/>
    <col min="1797" max="1797" width="7.625" style="313" customWidth="1"/>
    <col min="1798" max="1798" width="18.625" style="313" customWidth="1"/>
    <col min="1799" max="1799" width="4.625" style="313" customWidth="1"/>
    <col min="1800" max="2048" width="15.625" style="313"/>
    <col min="2049" max="2049" width="16.625" style="313" customWidth="1"/>
    <col min="2050" max="2050" width="20.625" style="313" customWidth="1"/>
    <col min="2051" max="2052" width="9.625" style="313" customWidth="1"/>
    <col min="2053" max="2053" width="7.625" style="313" customWidth="1"/>
    <col min="2054" max="2054" width="18.625" style="313" customWidth="1"/>
    <col min="2055" max="2055" width="4.625" style="313" customWidth="1"/>
    <col min="2056" max="2304" width="15.625" style="313"/>
    <col min="2305" max="2305" width="16.625" style="313" customWidth="1"/>
    <col min="2306" max="2306" width="20.625" style="313" customWidth="1"/>
    <col min="2307" max="2308" width="9.625" style="313" customWidth="1"/>
    <col min="2309" max="2309" width="7.625" style="313" customWidth="1"/>
    <col min="2310" max="2310" width="18.625" style="313" customWidth="1"/>
    <col min="2311" max="2311" width="4.625" style="313" customWidth="1"/>
    <col min="2312" max="2560" width="15.625" style="313"/>
    <col min="2561" max="2561" width="16.625" style="313" customWidth="1"/>
    <col min="2562" max="2562" width="20.625" style="313" customWidth="1"/>
    <col min="2563" max="2564" width="9.625" style="313" customWidth="1"/>
    <col min="2565" max="2565" width="7.625" style="313" customWidth="1"/>
    <col min="2566" max="2566" width="18.625" style="313" customWidth="1"/>
    <col min="2567" max="2567" width="4.625" style="313" customWidth="1"/>
    <col min="2568" max="2816" width="15.625" style="313"/>
    <col min="2817" max="2817" width="16.625" style="313" customWidth="1"/>
    <col min="2818" max="2818" width="20.625" style="313" customWidth="1"/>
    <col min="2819" max="2820" width="9.625" style="313" customWidth="1"/>
    <col min="2821" max="2821" width="7.625" style="313" customWidth="1"/>
    <col min="2822" max="2822" width="18.625" style="313" customWidth="1"/>
    <col min="2823" max="2823" width="4.625" style="313" customWidth="1"/>
    <col min="2824" max="3072" width="15.625" style="313"/>
    <col min="3073" max="3073" width="16.625" style="313" customWidth="1"/>
    <col min="3074" max="3074" width="20.625" style="313" customWidth="1"/>
    <col min="3075" max="3076" width="9.625" style="313" customWidth="1"/>
    <col min="3077" max="3077" width="7.625" style="313" customWidth="1"/>
    <col min="3078" max="3078" width="18.625" style="313" customWidth="1"/>
    <col min="3079" max="3079" width="4.625" style="313" customWidth="1"/>
    <col min="3080" max="3328" width="15.625" style="313"/>
    <col min="3329" max="3329" width="16.625" style="313" customWidth="1"/>
    <col min="3330" max="3330" width="20.625" style="313" customWidth="1"/>
    <col min="3331" max="3332" width="9.625" style="313" customWidth="1"/>
    <col min="3333" max="3333" width="7.625" style="313" customWidth="1"/>
    <col min="3334" max="3334" width="18.625" style="313" customWidth="1"/>
    <col min="3335" max="3335" width="4.625" style="313" customWidth="1"/>
    <col min="3336" max="3584" width="15.625" style="313"/>
    <col min="3585" max="3585" width="16.625" style="313" customWidth="1"/>
    <col min="3586" max="3586" width="20.625" style="313" customWidth="1"/>
    <col min="3587" max="3588" width="9.625" style="313" customWidth="1"/>
    <col min="3589" max="3589" width="7.625" style="313" customWidth="1"/>
    <col min="3590" max="3590" width="18.625" style="313" customWidth="1"/>
    <col min="3591" max="3591" width="4.625" style="313" customWidth="1"/>
    <col min="3592" max="3840" width="15.625" style="313"/>
    <col min="3841" max="3841" width="16.625" style="313" customWidth="1"/>
    <col min="3842" max="3842" width="20.625" style="313" customWidth="1"/>
    <col min="3843" max="3844" width="9.625" style="313" customWidth="1"/>
    <col min="3845" max="3845" width="7.625" style="313" customWidth="1"/>
    <col min="3846" max="3846" width="18.625" style="313" customWidth="1"/>
    <col min="3847" max="3847" width="4.625" style="313" customWidth="1"/>
    <col min="3848" max="4096" width="15.625" style="313"/>
    <col min="4097" max="4097" width="16.625" style="313" customWidth="1"/>
    <col min="4098" max="4098" width="20.625" style="313" customWidth="1"/>
    <col min="4099" max="4100" width="9.625" style="313" customWidth="1"/>
    <col min="4101" max="4101" width="7.625" style="313" customWidth="1"/>
    <col min="4102" max="4102" width="18.625" style="313" customWidth="1"/>
    <col min="4103" max="4103" width="4.625" style="313" customWidth="1"/>
    <col min="4104" max="4352" width="15.625" style="313"/>
    <col min="4353" max="4353" width="16.625" style="313" customWidth="1"/>
    <col min="4354" max="4354" width="20.625" style="313" customWidth="1"/>
    <col min="4355" max="4356" width="9.625" style="313" customWidth="1"/>
    <col min="4357" max="4357" width="7.625" style="313" customWidth="1"/>
    <col min="4358" max="4358" width="18.625" style="313" customWidth="1"/>
    <col min="4359" max="4359" width="4.625" style="313" customWidth="1"/>
    <col min="4360" max="4608" width="15.625" style="313"/>
    <col min="4609" max="4609" width="16.625" style="313" customWidth="1"/>
    <col min="4610" max="4610" width="20.625" style="313" customWidth="1"/>
    <col min="4611" max="4612" width="9.625" style="313" customWidth="1"/>
    <col min="4613" max="4613" width="7.625" style="313" customWidth="1"/>
    <col min="4614" max="4614" width="18.625" style="313" customWidth="1"/>
    <col min="4615" max="4615" width="4.625" style="313" customWidth="1"/>
    <col min="4616" max="4864" width="15.625" style="313"/>
    <col min="4865" max="4865" width="16.625" style="313" customWidth="1"/>
    <col min="4866" max="4866" width="20.625" style="313" customWidth="1"/>
    <col min="4867" max="4868" width="9.625" style="313" customWidth="1"/>
    <col min="4869" max="4869" width="7.625" style="313" customWidth="1"/>
    <col min="4870" max="4870" width="18.625" style="313" customWidth="1"/>
    <col min="4871" max="4871" width="4.625" style="313" customWidth="1"/>
    <col min="4872" max="5120" width="15.625" style="313"/>
    <col min="5121" max="5121" width="16.625" style="313" customWidth="1"/>
    <col min="5122" max="5122" width="20.625" style="313" customWidth="1"/>
    <col min="5123" max="5124" width="9.625" style="313" customWidth="1"/>
    <col min="5125" max="5125" width="7.625" style="313" customWidth="1"/>
    <col min="5126" max="5126" width="18.625" style="313" customWidth="1"/>
    <col min="5127" max="5127" width="4.625" style="313" customWidth="1"/>
    <col min="5128" max="5376" width="15.625" style="313"/>
    <col min="5377" max="5377" width="16.625" style="313" customWidth="1"/>
    <col min="5378" max="5378" width="20.625" style="313" customWidth="1"/>
    <col min="5379" max="5380" width="9.625" style="313" customWidth="1"/>
    <col min="5381" max="5381" width="7.625" style="313" customWidth="1"/>
    <col min="5382" max="5382" width="18.625" style="313" customWidth="1"/>
    <col min="5383" max="5383" width="4.625" style="313" customWidth="1"/>
    <col min="5384" max="5632" width="15.625" style="313"/>
    <col min="5633" max="5633" width="16.625" style="313" customWidth="1"/>
    <col min="5634" max="5634" width="20.625" style="313" customWidth="1"/>
    <col min="5635" max="5636" width="9.625" style="313" customWidth="1"/>
    <col min="5637" max="5637" width="7.625" style="313" customWidth="1"/>
    <col min="5638" max="5638" width="18.625" style="313" customWidth="1"/>
    <col min="5639" max="5639" width="4.625" style="313" customWidth="1"/>
    <col min="5640" max="5888" width="15.625" style="313"/>
    <col min="5889" max="5889" width="16.625" style="313" customWidth="1"/>
    <col min="5890" max="5890" width="20.625" style="313" customWidth="1"/>
    <col min="5891" max="5892" width="9.625" style="313" customWidth="1"/>
    <col min="5893" max="5893" width="7.625" style="313" customWidth="1"/>
    <col min="5894" max="5894" width="18.625" style="313" customWidth="1"/>
    <col min="5895" max="5895" width="4.625" style="313" customWidth="1"/>
    <col min="5896" max="6144" width="15.625" style="313"/>
    <col min="6145" max="6145" width="16.625" style="313" customWidth="1"/>
    <col min="6146" max="6146" width="20.625" style="313" customWidth="1"/>
    <col min="6147" max="6148" width="9.625" style="313" customWidth="1"/>
    <col min="6149" max="6149" width="7.625" style="313" customWidth="1"/>
    <col min="6150" max="6150" width="18.625" style="313" customWidth="1"/>
    <col min="6151" max="6151" width="4.625" style="313" customWidth="1"/>
    <col min="6152" max="6400" width="15.625" style="313"/>
    <col min="6401" max="6401" width="16.625" style="313" customWidth="1"/>
    <col min="6402" max="6402" width="20.625" style="313" customWidth="1"/>
    <col min="6403" max="6404" width="9.625" style="313" customWidth="1"/>
    <col min="6405" max="6405" width="7.625" style="313" customWidth="1"/>
    <col min="6406" max="6406" width="18.625" style="313" customWidth="1"/>
    <col min="6407" max="6407" width="4.625" style="313" customWidth="1"/>
    <col min="6408" max="6656" width="15.625" style="313"/>
    <col min="6657" max="6657" width="16.625" style="313" customWidth="1"/>
    <col min="6658" max="6658" width="20.625" style="313" customWidth="1"/>
    <col min="6659" max="6660" width="9.625" style="313" customWidth="1"/>
    <col min="6661" max="6661" width="7.625" style="313" customWidth="1"/>
    <col min="6662" max="6662" width="18.625" style="313" customWidth="1"/>
    <col min="6663" max="6663" width="4.625" style="313" customWidth="1"/>
    <col min="6664" max="6912" width="15.625" style="313"/>
    <col min="6913" max="6913" width="16.625" style="313" customWidth="1"/>
    <col min="6914" max="6914" width="20.625" style="313" customWidth="1"/>
    <col min="6915" max="6916" width="9.625" style="313" customWidth="1"/>
    <col min="6917" max="6917" width="7.625" style="313" customWidth="1"/>
    <col min="6918" max="6918" width="18.625" style="313" customWidth="1"/>
    <col min="6919" max="6919" width="4.625" style="313" customWidth="1"/>
    <col min="6920" max="7168" width="15.625" style="313"/>
    <col min="7169" max="7169" width="16.625" style="313" customWidth="1"/>
    <col min="7170" max="7170" width="20.625" style="313" customWidth="1"/>
    <col min="7171" max="7172" width="9.625" style="313" customWidth="1"/>
    <col min="7173" max="7173" width="7.625" style="313" customWidth="1"/>
    <col min="7174" max="7174" width="18.625" style="313" customWidth="1"/>
    <col min="7175" max="7175" width="4.625" style="313" customWidth="1"/>
    <col min="7176" max="7424" width="15.625" style="313"/>
    <col min="7425" max="7425" width="16.625" style="313" customWidth="1"/>
    <col min="7426" max="7426" width="20.625" style="313" customWidth="1"/>
    <col min="7427" max="7428" width="9.625" style="313" customWidth="1"/>
    <col min="7429" max="7429" width="7.625" style="313" customWidth="1"/>
    <col min="7430" max="7430" width="18.625" style="313" customWidth="1"/>
    <col min="7431" max="7431" width="4.625" style="313" customWidth="1"/>
    <col min="7432" max="7680" width="15.625" style="313"/>
    <col min="7681" max="7681" width="16.625" style="313" customWidth="1"/>
    <col min="7682" max="7682" width="20.625" style="313" customWidth="1"/>
    <col min="7683" max="7684" width="9.625" style="313" customWidth="1"/>
    <col min="7685" max="7685" width="7.625" style="313" customWidth="1"/>
    <col min="7686" max="7686" width="18.625" style="313" customWidth="1"/>
    <col min="7687" max="7687" width="4.625" style="313" customWidth="1"/>
    <col min="7688" max="7936" width="15.625" style="313"/>
    <col min="7937" max="7937" width="16.625" style="313" customWidth="1"/>
    <col min="7938" max="7938" width="20.625" style="313" customWidth="1"/>
    <col min="7939" max="7940" width="9.625" style="313" customWidth="1"/>
    <col min="7941" max="7941" width="7.625" style="313" customWidth="1"/>
    <col min="7942" max="7942" width="18.625" style="313" customWidth="1"/>
    <col min="7943" max="7943" width="4.625" style="313" customWidth="1"/>
    <col min="7944" max="8192" width="15.625" style="313"/>
    <col min="8193" max="8193" width="16.625" style="313" customWidth="1"/>
    <col min="8194" max="8194" width="20.625" style="313" customWidth="1"/>
    <col min="8195" max="8196" width="9.625" style="313" customWidth="1"/>
    <col min="8197" max="8197" width="7.625" style="313" customWidth="1"/>
    <col min="8198" max="8198" width="18.625" style="313" customWidth="1"/>
    <col min="8199" max="8199" width="4.625" style="313" customWidth="1"/>
    <col min="8200" max="8448" width="15.625" style="313"/>
    <col min="8449" max="8449" width="16.625" style="313" customWidth="1"/>
    <col min="8450" max="8450" width="20.625" style="313" customWidth="1"/>
    <col min="8451" max="8452" width="9.625" style="313" customWidth="1"/>
    <col min="8453" max="8453" width="7.625" style="313" customWidth="1"/>
    <col min="8454" max="8454" width="18.625" style="313" customWidth="1"/>
    <col min="8455" max="8455" width="4.625" style="313" customWidth="1"/>
    <col min="8456" max="8704" width="15.625" style="313"/>
    <col min="8705" max="8705" width="16.625" style="313" customWidth="1"/>
    <col min="8706" max="8706" width="20.625" style="313" customWidth="1"/>
    <col min="8707" max="8708" width="9.625" style="313" customWidth="1"/>
    <col min="8709" max="8709" width="7.625" style="313" customWidth="1"/>
    <col min="8710" max="8710" width="18.625" style="313" customWidth="1"/>
    <col min="8711" max="8711" width="4.625" style="313" customWidth="1"/>
    <col min="8712" max="8960" width="15.625" style="313"/>
    <col min="8961" max="8961" width="16.625" style="313" customWidth="1"/>
    <col min="8962" max="8962" width="20.625" style="313" customWidth="1"/>
    <col min="8963" max="8964" width="9.625" style="313" customWidth="1"/>
    <col min="8965" max="8965" width="7.625" style="313" customWidth="1"/>
    <col min="8966" max="8966" width="18.625" style="313" customWidth="1"/>
    <col min="8967" max="8967" width="4.625" style="313" customWidth="1"/>
    <col min="8968" max="9216" width="15.625" style="313"/>
    <col min="9217" max="9217" width="16.625" style="313" customWidth="1"/>
    <col min="9218" max="9218" width="20.625" style="313" customWidth="1"/>
    <col min="9219" max="9220" width="9.625" style="313" customWidth="1"/>
    <col min="9221" max="9221" width="7.625" style="313" customWidth="1"/>
    <col min="9222" max="9222" width="18.625" style="313" customWidth="1"/>
    <col min="9223" max="9223" width="4.625" style="313" customWidth="1"/>
    <col min="9224" max="9472" width="15.625" style="313"/>
    <col min="9473" max="9473" width="16.625" style="313" customWidth="1"/>
    <col min="9474" max="9474" width="20.625" style="313" customWidth="1"/>
    <col min="9475" max="9476" width="9.625" style="313" customWidth="1"/>
    <col min="9477" max="9477" width="7.625" style="313" customWidth="1"/>
    <col min="9478" max="9478" width="18.625" style="313" customWidth="1"/>
    <col min="9479" max="9479" width="4.625" style="313" customWidth="1"/>
    <col min="9480" max="9728" width="15.625" style="313"/>
    <col min="9729" max="9729" width="16.625" style="313" customWidth="1"/>
    <col min="9730" max="9730" width="20.625" style="313" customWidth="1"/>
    <col min="9731" max="9732" width="9.625" style="313" customWidth="1"/>
    <col min="9733" max="9733" width="7.625" style="313" customWidth="1"/>
    <col min="9734" max="9734" width="18.625" style="313" customWidth="1"/>
    <col min="9735" max="9735" width="4.625" style="313" customWidth="1"/>
    <col min="9736" max="9984" width="15.625" style="313"/>
    <col min="9985" max="9985" width="16.625" style="313" customWidth="1"/>
    <col min="9986" max="9986" width="20.625" style="313" customWidth="1"/>
    <col min="9987" max="9988" width="9.625" style="313" customWidth="1"/>
    <col min="9989" max="9989" width="7.625" style="313" customWidth="1"/>
    <col min="9990" max="9990" width="18.625" style="313" customWidth="1"/>
    <col min="9991" max="9991" width="4.625" style="313" customWidth="1"/>
    <col min="9992" max="10240" width="15.625" style="313"/>
    <col min="10241" max="10241" width="16.625" style="313" customWidth="1"/>
    <col min="10242" max="10242" width="20.625" style="313" customWidth="1"/>
    <col min="10243" max="10244" width="9.625" style="313" customWidth="1"/>
    <col min="10245" max="10245" width="7.625" style="313" customWidth="1"/>
    <col min="10246" max="10246" width="18.625" style="313" customWidth="1"/>
    <col min="10247" max="10247" width="4.625" style="313" customWidth="1"/>
    <col min="10248" max="10496" width="15.625" style="313"/>
    <col min="10497" max="10497" width="16.625" style="313" customWidth="1"/>
    <col min="10498" max="10498" width="20.625" style="313" customWidth="1"/>
    <col min="10499" max="10500" width="9.625" style="313" customWidth="1"/>
    <col min="10501" max="10501" width="7.625" style="313" customWidth="1"/>
    <col min="10502" max="10502" width="18.625" style="313" customWidth="1"/>
    <col min="10503" max="10503" width="4.625" style="313" customWidth="1"/>
    <col min="10504" max="10752" width="15.625" style="313"/>
    <col min="10753" max="10753" width="16.625" style="313" customWidth="1"/>
    <col min="10754" max="10754" width="20.625" style="313" customWidth="1"/>
    <col min="10755" max="10756" width="9.625" style="313" customWidth="1"/>
    <col min="10757" max="10757" width="7.625" style="313" customWidth="1"/>
    <col min="10758" max="10758" width="18.625" style="313" customWidth="1"/>
    <col min="10759" max="10759" width="4.625" style="313" customWidth="1"/>
    <col min="10760" max="11008" width="15.625" style="313"/>
    <col min="11009" max="11009" width="16.625" style="313" customWidth="1"/>
    <col min="11010" max="11010" width="20.625" style="313" customWidth="1"/>
    <col min="11011" max="11012" width="9.625" style="313" customWidth="1"/>
    <col min="11013" max="11013" width="7.625" style="313" customWidth="1"/>
    <col min="11014" max="11014" width="18.625" style="313" customWidth="1"/>
    <col min="11015" max="11015" width="4.625" style="313" customWidth="1"/>
    <col min="11016" max="11264" width="15.625" style="313"/>
    <col min="11265" max="11265" width="16.625" style="313" customWidth="1"/>
    <col min="11266" max="11266" width="20.625" style="313" customWidth="1"/>
    <col min="11267" max="11268" width="9.625" style="313" customWidth="1"/>
    <col min="11269" max="11269" width="7.625" style="313" customWidth="1"/>
    <col min="11270" max="11270" width="18.625" style="313" customWidth="1"/>
    <col min="11271" max="11271" width="4.625" style="313" customWidth="1"/>
    <col min="11272" max="11520" width="15.625" style="313"/>
    <col min="11521" max="11521" width="16.625" style="313" customWidth="1"/>
    <col min="11522" max="11522" width="20.625" style="313" customWidth="1"/>
    <col min="11523" max="11524" width="9.625" style="313" customWidth="1"/>
    <col min="11525" max="11525" width="7.625" style="313" customWidth="1"/>
    <col min="11526" max="11526" width="18.625" style="313" customWidth="1"/>
    <col min="11527" max="11527" width="4.625" style="313" customWidth="1"/>
    <col min="11528" max="11776" width="15.625" style="313"/>
    <col min="11777" max="11777" width="16.625" style="313" customWidth="1"/>
    <col min="11778" max="11778" width="20.625" style="313" customWidth="1"/>
    <col min="11779" max="11780" width="9.625" style="313" customWidth="1"/>
    <col min="11781" max="11781" width="7.625" style="313" customWidth="1"/>
    <col min="11782" max="11782" width="18.625" style="313" customWidth="1"/>
    <col min="11783" max="11783" width="4.625" style="313" customWidth="1"/>
    <col min="11784" max="12032" width="15.625" style="313"/>
    <col min="12033" max="12033" width="16.625" style="313" customWidth="1"/>
    <col min="12034" max="12034" width="20.625" style="313" customWidth="1"/>
    <col min="12035" max="12036" width="9.625" style="313" customWidth="1"/>
    <col min="12037" max="12037" width="7.625" style="313" customWidth="1"/>
    <col min="12038" max="12038" width="18.625" style="313" customWidth="1"/>
    <col min="12039" max="12039" width="4.625" style="313" customWidth="1"/>
    <col min="12040" max="12288" width="15.625" style="313"/>
    <col min="12289" max="12289" width="16.625" style="313" customWidth="1"/>
    <col min="12290" max="12290" width="20.625" style="313" customWidth="1"/>
    <col min="12291" max="12292" width="9.625" style="313" customWidth="1"/>
    <col min="12293" max="12293" width="7.625" style="313" customWidth="1"/>
    <col min="12294" max="12294" width="18.625" style="313" customWidth="1"/>
    <col min="12295" max="12295" width="4.625" style="313" customWidth="1"/>
    <col min="12296" max="12544" width="15.625" style="313"/>
    <col min="12545" max="12545" width="16.625" style="313" customWidth="1"/>
    <col min="12546" max="12546" width="20.625" style="313" customWidth="1"/>
    <col min="12547" max="12548" width="9.625" style="313" customWidth="1"/>
    <col min="12549" max="12549" width="7.625" style="313" customWidth="1"/>
    <col min="12550" max="12550" width="18.625" style="313" customWidth="1"/>
    <col min="12551" max="12551" width="4.625" style="313" customWidth="1"/>
    <col min="12552" max="12800" width="15.625" style="313"/>
    <col min="12801" max="12801" width="16.625" style="313" customWidth="1"/>
    <col min="12802" max="12802" width="20.625" style="313" customWidth="1"/>
    <col min="12803" max="12804" width="9.625" style="313" customWidth="1"/>
    <col min="12805" max="12805" width="7.625" style="313" customWidth="1"/>
    <col min="12806" max="12806" width="18.625" style="313" customWidth="1"/>
    <col min="12807" max="12807" width="4.625" style="313" customWidth="1"/>
    <col min="12808" max="13056" width="15.625" style="313"/>
    <col min="13057" max="13057" width="16.625" style="313" customWidth="1"/>
    <col min="13058" max="13058" width="20.625" style="313" customWidth="1"/>
    <col min="13059" max="13060" width="9.625" style="313" customWidth="1"/>
    <col min="13061" max="13061" width="7.625" style="313" customWidth="1"/>
    <col min="13062" max="13062" width="18.625" style="313" customWidth="1"/>
    <col min="13063" max="13063" width="4.625" style="313" customWidth="1"/>
    <col min="13064" max="13312" width="15.625" style="313"/>
    <col min="13313" max="13313" width="16.625" style="313" customWidth="1"/>
    <col min="13314" max="13314" width="20.625" style="313" customWidth="1"/>
    <col min="13315" max="13316" width="9.625" style="313" customWidth="1"/>
    <col min="13317" max="13317" width="7.625" style="313" customWidth="1"/>
    <col min="13318" max="13318" width="18.625" style="313" customWidth="1"/>
    <col min="13319" max="13319" width="4.625" style="313" customWidth="1"/>
    <col min="13320" max="13568" width="15.625" style="313"/>
    <col min="13569" max="13569" width="16.625" style="313" customWidth="1"/>
    <col min="13570" max="13570" width="20.625" style="313" customWidth="1"/>
    <col min="13571" max="13572" width="9.625" style="313" customWidth="1"/>
    <col min="13573" max="13573" width="7.625" style="313" customWidth="1"/>
    <col min="13574" max="13574" width="18.625" style="313" customWidth="1"/>
    <col min="13575" max="13575" width="4.625" style="313" customWidth="1"/>
    <col min="13576" max="13824" width="15.625" style="313"/>
    <col min="13825" max="13825" width="16.625" style="313" customWidth="1"/>
    <col min="13826" max="13826" width="20.625" style="313" customWidth="1"/>
    <col min="13827" max="13828" width="9.625" style="313" customWidth="1"/>
    <col min="13829" max="13829" width="7.625" style="313" customWidth="1"/>
    <col min="13830" max="13830" width="18.625" style="313" customWidth="1"/>
    <col min="13831" max="13831" width="4.625" style="313" customWidth="1"/>
    <col min="13832" max="14080" width="15.625" style="313"/>
    <col min="14081" max="14081" width="16.625" style="313" customWidth="1"/>
    <col min="14082" max="14082" width="20.625" style="313" customWidth="1"/>
    <col min="14083" max="14084" width="9.625" style="313" customWidth="1"/>
    <col min="14085" max="14085" width="7.625" style="313" customWidth="1"/>
    <col min="14086" max="14086" width="18.625" style="313" customWidth="1"/>
    <col min="14087" max="14087" width="4.625" style="313" customWidth="1"/>
    <col min="14088" max="14336" width="15.625" style="313"/>
    <col min="14337" max="14337" width="16.625" style="313" customWidth="1"/>
    <col min="14338" max="14338" width="20.625" style="313" customWidth="1"/>
    <col min="14339" max="14340" width="9.625" style="313" customWidth="1"/>
    <col min="14341" max="14341" width="7.625" style="313" customWidth="1"/>
    <col min="14342" max="14342" width="18.625" style="313" customWidth="1"/>
    <col min="14343" max="14343" width="4.625" style="313" customWidth="1"/>
    <col min="14344" max="14592" width="15.625" style="313"/>
    <col min="14593" max="14593" width="16.625" style="313" customWidth="1"/>
    <col min="14594" max="14594" width="20.625" style="313" customWidth="1"/>
    <col min="14595" max="14596" width="9.625" style="313" customWidth="1"/>
    <col min="14597" max="14597" width="7.625" style="313" customWidth="1"/>
    <col min="14598" max="14598" width="18.625" style="313" customWidth="1"/>
    <col min="14599" max="14599" width="4.625" style="313" customWidth="1"/>
    <col min="14600" max="14848" width="15.625" style="313"/>
    <col min="14849" max="14849" width="16.625" style="313" customWidth="1"/>
    <col min="14850" max="14850" width="20.625" style="313" customWidth="1"/>
    <col min="14851" max="14852" width="9.625" style="313" customWidth="1"/>
    <col min="14853" max="14853" width="7.625" style="313" customWidth="1"/>
    <col min="14854" max="14854" width="18.625" style="313" customWidth="1"/>
    <col min="14855" max="14855" width="4.625" style="313" customWidth="1"/>
    <col min="14856" max="15104" width="15.625" style="313"/>
    <col min="15105" max="15105" width="16.625" style="313" customWidth="1"/>
    <col min="15106" max="15106" width="20.625" style="313" customWidth="1"/>
    <col min="15107" max="15108" width="9.625" style="313" customWidth="1"/>
    <col min="15109" max="15109" width="7.625" style="313" customWidth="1"/>
    <col min="15110" max="15110" width="18.625" style="313" customWidth="1"/>
    <col min="15111" max="15111" width="4.625" style="313" customWidth="1"/>
    <col min="15112" max="15360" width="15.625" style="313"/>
    <col min="15361" max="15361" width="16.625" style="313" customWidth="1"/>
    <col min="15362" max="15362" width="20.625" style="313" customWidth="1"/>
    <col min="15363" max="15364" width="9.625" style="313" customWidth="1"/>
    <col min="15365" max="15365" width="7.625" style="313" customWidth="1"/>
    <col min="15366" max="15366" width="18.625" style="313" customWidth="1"/>
    <col min="15367" max="15367" width="4.625" style="313" customWidth="1"/>
    <col min="15368" max="15616" width="15.625" style="313"/>
    <col min="15617" max="15617" width="16.625" style="313" customWidth="1"/>
    <col min="15618" max="15618" width="20.625" style="313" customWidth="1"/>
    <col min="15619" max="15620" width="9.625" style="313" customWidth="1"/>
    <col min="15621" max="15621" width="7.625" style="313" customWidth="1"/>
    <col min="15622" max="15622" width="18.625" style="313" customWidth="1"/>
    <col min="15623" max="15623" width="4.625" style="313" customWidth="1"/>
    <col min="15624" max="15872" width="15.625" style="313"/>
    <col min="15873" max="15873" width="16.625" style="313" customWidth="1"/>
    <col min="15874" max="15874" width="20.625" style="313" customWidth="1"/>
    <col min="15875" max="15876" width="9.625" style="313" customWidth="1"/>
    <col min="15877" max="15877" width="7.625" style="313" customWidth="1"/>
    <col min="15878" max="15878" width="18.625" style="313" customWidth="1"/>
    <col min="15879" max="15879" width="4.625" style="313" customWidth="1"/>
    <col min="15880" max="16128" width="15.625" style="313"/>
    <col min="16129" max="16129" width="16.625" style="313" customWidth="1"/>
    <col min="16130" max="16130" width="20.625" style="313" customWidth="1"/>
    <col min="16131" max="16132" width="9.625" style="313" customWidth="1"/>
    <col min="16133" max="16133" width="7.625" style="313" customWidth="1"/>
    <col min="16134" max="16134" width="18.625" style="313" customWidth="1"/>
    <col min="16135" max="16135" width="4.625" style="313" customWidth="1"/>
    <col min="16136" max="16384" width="15.625" style="313"/>
  </cols>
  <sheetData>
    <row r="1" spans="1:6" s="310" customFormat="1" ht="30" customHeight="1">
      <c r="A1" s="845" t="s">
        <v>374</v>
      </c>
      <c r="B1" s="846"/>
      <c r="C1" s="846"/>
      <c r="D1" s="846"/>
      <c r="E1" s="846"/>
      <c r="F1" s="847"/>
    </row>
    <row r="2" spans="1:6" s="348" customFormat="1" ht="21.95" customHeight="1">
      <c r="A2" s="864" t="s">
        <v>342</v>
      </c>
      <c r="B2" s="865"/>
      <c r="C2" s="346" t="s">
        <v>375</v>
      </c>
      <c r="D2" s="346" t="s">
        <v>376</v>
      </c>
      <c r="E2" s="346" t="s">
        <v>377</v>
      </c>
      <c r="F2" s="347" t="s">
        <v>343</v>
      </c>
    </row>
    <row r="3" spans="1:6" s="348" customFormat="1" ht="18" customHeight="1">
      <c r="A3" s="866" t="s">
        <v>378</v>
      </c>
      <c r="B3" s="371" t="s">
        <v>379</v>
      </c>
      <c r="C3" s="349"/>
      <c r="D3" s="349"/>
      <c r="E3" s="350">
        <v>2</v>
      </c>
      <c r="F3" s="351"/>
    </row>
    <row r="4" spans="1:6" s="348" customFormat="1" ht="18" customHeight="1">
      <c r="A4" s="867"/>
      <c r="B4" s="371" t="s">
        <v>380</v>
      </c>
      <c r="C4" s="349"/>
      <c r="D4" s="349"/>
      <c r="E4" s="350">
        <v>3</v>
      </c>
      <c r="F4" s="351"/>
    </row>
    <row r="5" spans="1:6" s="348" customFormat="1" ht="18" customHeight="1">
      <c r="A5" s="868"/>
      <c r="B5" s="371" t="s">
        <v>350</v>
      </c>
      <c r="C5" s="349"/>
      <c r="D5" s="349"/>
      <c r="E5" s="350">
        <f>SUM(E3:E4)</f>
        <v>5</v>
      </c>
      <c r="F5" s="351"/>
    </row>
    <row r="6" spans="1:6" s="348" customFormat="1" ht="18" customHeight="1">
      <c r="A6" s="352" t="s">
        <v>381</v>
      </c>
      <c r="B6" s="371"/>
      <c r="C6" s="349"/>
      <c r="D6" s="349"/>
      <c r="E6" s="350"/>
      <c r="F6" s="353">
        <v>8</v>
      </c>
    </row>
    <row r="7" spans="1:6" s="348" customFormat="1" ht="18" customHeight="1">
      <c r="A7" s="869" t="s">
        <v>382</v>
      </c>
      <c r="B7" s="371" t="s">
        <v>383</v>
      </c>
      <c r="C7" s="354">
        <f t="shared" ref="C7:C21" si="0">$F$6*F7</f>
        <v>604.79999999999995</v>
      </c>
      <c r="D7" s="395">
        <f>토적집계표!G9</f>
        <v>8483</v>
      </c>
      <c r="E7" s="350">
        <f t="shared" ref="E7:E18" si="1">ROUNDUP(D7/C7,1)</f>
        <v>14.1</v>
      </c>
      <c r="F7" s="355">
        <v>75.599999999999994</v>
      </c>
    </row>
    <row r="8" spans="1:6" s="348" customFormat="1" ht="18" customHeight="1">
      <c r="A8" s="867"/>
      <c r="B8" s="371" t="s">
        <v>658</v>
      </c>
      <c r="C8" s="354">
        <f t="shared" si="0"/>
        <v>186.88</v>
      </c>
      <c r="D8" s="395">
        <f>토적집계표!F10</f>
        <v>2229</v>
      </c>
      <c r="E8" s="350">
        <f t="shared" si="1"/>
        <v>12</v>
      </c>
      <c r="F8" s="355">
        <v>23.36</v>
      </c>
    </row>
    <row r="9" spans="1:6" s="348" customFormat="1" ht="18" customHeight="1">
      <c r="A9" s="867"/>
      <c r="B9" s="371" t="s">
        <v>659</v>
      </c>
      <c r="C9" s="354">
        <f t="shared" ref="C9" si="2">$F$6*F9</f>
        <v>444</v>
      </c>
      <c r="D9" s="395">
        <f>토적집계표!F11</f>
        <v>2229</v>
      </c>
      <c r="E9" s="350">
        <f t="shared" ref="E9" si="3">ROUNDUP(D9/C9,1)</f>
        <v>5.0999999999999996</v>
      </c>
      <c r="F9" s="355">
        <v>55.5</v>
      </c>
    </row>
    <row r="10" spans="1:6" s="348" customFormat="1" ht="18" customHeight="1">
      <c r="A10" s="867"/>
      <c r="B10" s="371" t="s">
        <v>398</v>
      </c>
      <c r="C10" s="354">
        <f t="shared" si="0"/>
        <v>399.2</v>
      </c>
      <c r="D10" s="395">
        <f>토적집계표!G13</f>
        <v>41</v>
      </c>
      <c r="E10" s="350">
        <f t="shared" si="1"/>
        <v>0.2</v>
      </c>
      <c r="F10" s="355">
        <v>49.9</v>
      </c>
    </row>
    <row r="11" spans="1:6" s="348" customFormat="1" ht="18" customHeight="1">
      <c r="A11" s="867"/>
      <c r="B11" s="371" t="s">
        <v>604</v>
      </c>
      <c r="C11" s="354">
        <f t="shared" si="0"/>
        <v>64</v>
      </c>
      <c r="D11" s="395">
        <f>토적집계표!G14</f>
        <v>146</v>
      </c>
      <c r="E11" s="350">
        <f t="shared" si="1"/>
        <v>2.3000000000000003</v>
      </c>
      <c r="F11" s="355">
        <v>8</v>
      </c>
    </row>
    <row r="12" spans="1:6" s="348" customFormat="1" ht="18" customHeight="1">
      <c r="A12" s="867"/>
      <c r="B12" s="371" t="s">
        <v>431</v>
      </c>
      <c r="C12" s="354">
        <f t="shared" si="0"/>
        <v>276.8</v>
      </c>
      <c r="D12" s="395">
        <f>구조물토공!G26</f>
        <v>853.92000000000007</v>
      </c>
      <c r="E12" s="350">
        <f t="shared" ref="E12:E14" si="4">ROUNDUP(D12/C12,1)</f>
        <v>3.1</v>
      </c>
      <c r="F12" s="355">
        <v>34.6</v>
      </c>
    </row>
    <row r="13" spans="1:6" s="348" customFormat="1" ht="18" customHeight="1">
      <c r="A13" s="867"/>
      <c r="B13" s="371" t="s">
        <v>605</v>
      </c>
      <c r="C13" s="354">
        <f t="shared" ref="C13" si="5">$F$6*F13</f>
        <v>40</v>
      </c>
      <c r="D13" s="395">
        <f>구조물토공!I26</f>
        <v>179.68</v>
      </c>
      <c r="E13" s="350">
        <f t="shared" si="4"/>
        <v>4.5</v>
      </c>
      <c r="F13" s="355">
        <v>5</v>
      </c>
    </row>
    <row r="14" spans="1:6" s="348" customFormat="1" ht="18" customHeight="1">
      <c r="A14" s="867"/>
      <c r="B14" s="371" t="s">
        <v>432</v>
      </c>
      <c r="C14" s="354">
        <f t="shared" si="0"/>
        <v>399.2</v>
      </c>
      <c r="D14" s="395">
        <f>구조물토공!K26</f>
        <v>640.20000000000005</v>
      </c>
      <c r="E14" s="350">
        <f t="shared" si="4"/>
        <v>1.7000000000000002</v>
      </c>
      <c r="F14" s="355">
        <v>49.9</v>
      </c>
    </row>
    <row r="15" spans="1:6" s="348" customFormat="1" ht="18" customHeight="1">
      <c r="A15" s="867"/>
      <c r="B15" s="371" t="s">
        <v>400</v>
      </c>
      <c r="C15" s="354">
        <f t="shared" si="0"/>
        <v>560.08000000000004</v>
      </c>
      <c r="D15" s="395">
        <f>토적집계표!G23</f>
        <v>1155</v>
      </c>
      <c r="E15" s="350">
        <f t="shared" si="1"/>
        <v>2.1</v>
      </c>
      <c r="F15" s="355">
        <v>70.010000000000005</v>
      </c>
    </row>
    <row r="16" spans="1:6" s="348" customFormat="1" ht="18" customHeight="1">
      <c r="A16" s="867"/>
      <c r="B16" s="371" t="s">
        <v>401</v>
      </c>
      <c r="C16" s="354">
        <f t="shared" si="0"/>
        <v>422.96</v>
      </c>
      <c r="D16" s="395">
        <f>토적집계표!G24</f>
        <v>996</v>
      </c>
      <c r="E16" s="350">
        <f t="shared" si="1"/>
        <v>2.4</v>
      </c>
      <c r="F16" s="355">
        <v>52.87</v>
      </c>
    </row>
    <row r="17" spans="1:10" s="348" customFormat="1" ht="18" customHeight="1">
      <c r="A17" s="867"/>
      <c r="B17" s="371" t="s">
        <v>402</v>
      </c>
      <c r="C17" s="354">
        <f t="shared" si="0"/>
        <v>311.2</v>
      </c>
      <c r="D17" s="395">
        <f>토적집계표!G26</f>
        <v>1742</v>
      </c>
      <c r="E17" s="350">
        <f t="shared" si="1"/>
        <v>5.6</v>
      </c>
      <c r="F17" s="355">
        <v>38.9</v>
      </c>
      <c r="H17" s="348">
        <f>공사기간산정표!Q15</f>
        <v>177</v>
      </c>
    </row>
    <row r="18" spans="1:10" s="348" customFormat="1" ht="18" customHeight="1">
      <c r="A18" s="867"/>
      <c r="B18" s="371" t="s">
        <v>403</v>
      </c>
      <c r="C18" s="354">
        <f t="shared" si="0"/>
        <v>230.8</v>
      </c>
      <c r="D18" s="395">
        <f>토적집계표!G27</f>
        <v>929</v>
      </c>
      <c r="E18" s="350">
        <f t="shared" si="1"/>
        <v>4.0999999999999996</v>
      </c>
      <c r="F18" s="355">
        <v>28.85</v>
      </c>
    </row>
    <row r="19" spans="1:10" s="348" customFormat="1" ht="18" customHeight="1">
      <c r="A19" s="867"/>
      <c r="B19" s="371" t="s">
        <v>399</v>
      </c>
      <c r="C19" s="354">
        <f t="shared" si="0"/>
        <v>549.6</v>
      </c>
      <c r="D19" s="395">
        <f>토적집계표!F32</f>
        <v>719.81473404255325</v>
      </c>
      <c r="E19" s="350">
        <f t="shared" ref="E19:E27" si="6">ROUNDUP(D19/C19,1)</f>
        <v>1.4000000000000001</v>
      </c>
      <c r="F19" s="355">
        <v>68.7</v>
      </c>
    </row>
    <row r="20" spans="1:10" s="348" customFormat="1" ht="18" customHeight="1">
      <c r="A20" s="867"/>
      <c r="B20" s="371" t="s">
        <v>404</v>
      </c>
      <c r="C20" s="354">
        <f t="shared" si="0"/>
        <v>988</v>
      </c>
      <c r="D20" s="396">
        <f>토적집계표!H30</f>
        <v>7061</v>
      </c>
      <c r="E20" s="350">
        <f t="shared" si="6"/>
        <v>7.1999999999999993</v>
      </c>
      <c r="F20" s="356">
        <v>123.5</v>
      </c>
    </row>
    <row r="21" spans="1:10" s="348" customFormat="1" ht="18" customHeight="1">
      <c r="A21" s="867"/>
      <c r="B21" s="371" t="s">
        <v>599</v>
      </c>
      <c r="C21" s="354">
        <f t="shared" si="0"/>
        <v>1019.2</v>
      </c>
      <c r="D21" s="396">
        <f>토적집계표!G17</f>
        <v>6979</v>
      </c>
      <c r="E21" s="350">
        <f t="shared" ref="E21" si="7">ROUNDUP(D21/C21,1)</f>
        <v>6.8999999999999995</v>
      </c>
      <c r="F21" s="356">
        <v>127.4</v>
      </c>
    </row>
    <row r="22" spans="1:10" s="348" customFormat="1" ht="18" customHeight="1">
      <c r="A22" s="868"/>
      <c r="B22" s="371" t="s">
        <v>384</v>
      </c>
      <c r="C22" s="349"/>
      <c r="D22" s="395"/>
      <c r="E22" s="350">
        <v>6</v>
      </c>
      <c r="F22" s="351" t="s">
        <v>385</v>
      </c>
      <c r="J22" s="357"/>
    </row>
    <row r="23" spans="1:10" s="361" customFormat="1" ht="18" hidden="1" customHeight="1">
      <c r="A23" s="869" t="s">
        <v>386</v>
      </c>
      <c r="B23" s="372" t="s">
        <v>387</v>
      </c>
      <c r="C23" s="358">
        <f t="shared" ref="C23:C24" si="8">F23</f>
        <v>500</v>
      </c>
      <c r="D23" s="398"/>
      <c r="E23" s="359">
        <f t="shared" si="6"/>
        <v>0</v>
      </c>
      <c r="F23" s="360">
        <v>500</v>
      </c>
    </row>
    <row r="24" spans="1:10" s="361" customFormat="1" ht="18" hidden="1" customHeight="1">
      <c r="A24" s="867"/>
      <c r="B24" s="372" t="s">
        <v>388</v>
      </c>
      <c r="C24" s="358">
        <f t="shared" si="8"/>
        <v>3000</v>
      </c>
      <c r="D24" s="398"/>
      <c r="E24" s="359">
        <f t="shared" si="6"/>
        <v>0</v>
      </c>
      <c r="F24" s="360">
        <v>3000</v>
      </c>
    </row>
    <row r="25" spans="1:10" s="361" customFormat="1" ht="18" customHeight="1">
      <c r="A25" s="867"/>
      <c r="B25" s="372" t="s">
        <v>684</v>
      </c>
      <c r="C25" s="362">
        <f>$F$6*F25</f>
        <v>5.6</v>
      </c>
      <c r="D25" s="397">
        <f>구조물집계표!C16+구조물집계표!E16</f>
        <v>20</v>
      </c>
      <c r="E25" s="359">
        <f t="shared" si="6"/>
        <v>3.6</v>
      </c>
      <c r="F25" s="360">
        <v>0.7</v>
      </c>
    </row>
    <row r="26" spans="1:10" s="361" customFormat="1" ht="18" customHeight="1">
      <c r="A26" s="867"/>
      <c r="B26" s="372" t="s">
        <v>685</v>
      </c>
      <c r="C26" s="362">
        <f t="shared" ref="C26:C31" si="9">$F$6*F26</f>
        <v>8</v>
      </c>
      <c r="D26" s="397">
        <f>구조물집계표!D16+구조물집계표!F16</f>
        <v>80</v>
      </c>
      <c r="E26" s="359">
        <f t="shared" ref="E26" si="10">ROUNDUP(D26/C26,1)</f>
        <v>10</v>
      </c>
      <c r="F26" s="360">
        <v>1</v>
      </c>
    </row>
    <row r="27" spans="1:10" s="361" customFormat="1" ht="18" customHeight="1">
      <c r="A27" s="867"/>
      <c r="B27" s="372" t="s">
        <v>602</v>
      </c>
      <c r="C27" s="362">
        <f t="shared" si="9"/>
        <v>24</v>
      </c>
      <c r="D27" s="397">
        <f>구조물집계표!AK16+구조물집계표!AO16+구조물집계표!AQ16</f>
        <v>122</v>
      </c>
      <c r="E27" s="359">
        <f t="shared" si="6"/>
        <v>5.0999999999999996</v>
      </c>
      <c r="F27" s="360">
        <v>3</v>
      </c>
    </row>
    <row r="28" spans="1:10" s="361" customFormat="1" ht="18" customHeight="1">
      <c r="A28" s="867"/>
      <c r="B28" s="372" t="s">
        <v>484</v>
      </c>
      <c r="C28" s="399">
        <f t="shared" si="9"/>
        <v>3.2</v>
      </c>
      <c r="D28" s="400">
        <f>구조물집계표!AM16</f>
        <v>2</v>
      </c>
      <c r="E28" s="359">
        <f t="shared" ref="E28:E30" si="11">ROUNDUP(D28/C28,1)</f>
        <v>0.7</v>
      </c>
      <c r="F28" s="360">
        <v>0.4</v>
      </c>
    </row>
    <row r="29" spans="1:10" s="361" customFormat="1" ht="18" customHeight="1">
      <c r="A29" s="867"/>
      <c r="B29" s="372" t="s">
        <v>600</v>
      </c>
      <c r="C29" s="358">
        <f t="shared" si="9"/>
        <v>56</v>
      </c>
      <c r="D29" s="398">
        <f>구조물집계표!G16+구조물집계표!H16</f>
        <v>110</v>
      </c>
      <c r="E29" s="359">
        <f t="shared" si="11"/>
        <v>2</v>
      </c>
      <c r="F29" s="360">
        <v>7</v>
      </c>
    </row>
    <row r="30" spans="1:10" s="651" customFormat="1" ht="15.75" customHeight="1">
      <c r="A30" s="867"/>
      <c r="B30" s="372" t="s">
        <v>606</v>
      </c>
      <c r="C30" s="649">
        <f t="shared" si="9"/>
        <v>8</v>
      </c>
      <c r="D30" s="649">
        <f>구조물집계표!AF16</f>
        <v>2</v>
      </c>
      <c r="E30" s="650">
        <f t="shared" si="11"/>
        <v>0.30000000000000004</v>
      </c>
      <c r="F30" s="360">
        <v>1</v>
      </c>
    </row>
    <row r="31" spans="1:10" s="361" customFormat="1" ht="18" hidden="1" customHeight="1">
      <c r="A31" s="867"/>
      <c r="B31" s="372" t="s">
        <v>601</v>
      </c>
      <c r="C31" s="399">
        <f t="shared" si="9"/>
        <v>4</v>
      </c>
      <c r="D31" s="400">
        <f>구조물집계표!AH16</f>
        <v>0</v>
      </c>
      <c r="E31" s="359">
        <f t="shared" ref="E31" si="12">ROUNDUP(D31/C31,1)</f>
        <v>0</v>
      </c>
      <c r="F31" s="360">
        <v>0.5</v>
      </c>
    </row>
    <row r="32" spans="1:10" s="348" customFormat="1" ht="18" customHeight="1">
      <c r="A32" s="868"/>
      <c r="B32" s="371" t="s">
        <v>384</v>
      </c>
      <c r="C32" s="349"/>
      <c r="D32" s="349"/>
      <c r="E32" s="350">
        <v>6</v>
      </c>
      <c r="F32" s="351" t="s">
        <v>385</v>
      </c>
    </row>
    <row r="33" spans="1:6" s="348" customFormat="1" ht="18" hidden="1" customHeight="1">
      <c r="A33" s="869" t="s">
        <v>389</v>
      </c>
      <c r="B33" s="371" t="s">
        <v>390</v>
      </c>
      <c r="C33" s="363"/>
      <c r="D33" s="362">
        <f>'사방공종 집계표'!H21+'사방공종 집계표'!I21</f>
        <v>100</v>
      </c>
      <c r="E33" s="350"/>
      <c r="F33" s="356"/>
    </row>
    <row r="34" spans="1:6" s="348" customFormat="1" ht="18" hidden="1" customHeight="1">
      <c r="A34" s="867"/>
      <c r="B34" s="371" t="s">
        <v>391</v>
      </c>
      <c r="C34" s="363"/>
      <c r="D34" s="358"/>
      <c r="E34" s="350"/>
      <c r="F34" s="356"/>
    </row>
    <row r="35" spans="1:6" s="348" customFormat="1" ht="18" customHeight="1">
      <c r="A35" s="867"/>
      <c r="B35" s="371" t="s">
        <v>603</v>
      </c>
      <c r="C35" s="363"/>
      <c r="D35" s="648">
        <f>토적집계표!G28</f>
        <v>3530.5</v>
      </c>
      <c r="E35" s="350">
        <v>3</v>
      </c>
      <c r="F35" s="356"/>
    </row>
    <row r="36" spans="1:6" s="348" customFormat="1" ht="18" customHeight="1">
      <c r="A36" s="364" t="s">
        <v>392</v>
      </c>
      <c r="B36" s="371" t="s">
        <v>384</v>
      </c>
      <c r="C36" s="349"/>
      <c r="D36" s="349"/>
      <c r="E36" s="350">
        <v>3</v>
      </c>
      <c r="F36" s="351" t="s">
        <v>393</v>
      </c>
    </row>
    <row r="37" spans="1:6" s="348" customFormat="1" ht="18" customHeight="1">
      <c r="A37" s="365" t="s">
        <v>394</v>
      </c>
      <c r="B37" s="371"/>
      <c r="C37" s="349"/>
      <c r="D37" s="349"/>
      <c r="E37" s="350">
        <f>ROUND(SUM(E7:E36),0)</f>
        <v>112</v>
      </c>
      <c r="F37" s="351"/>
    </row>
    <row r="38" spans="1:6" s="348" customFormat="1" ht="18" customHeight="1">
      <c r="A38" s="352" t="s">
        <v>395</v>
      </c>
      <c r="B38" s="371"/>
      <c r="C38" s="349"/>
      <c r="D38" s="349"/>
      <c r="E38" s="350">
        <v>3</v>
      </c>
      <c r="F38" s="351" t="s">
        <v>396</v>
      </c>
    </row>
    <row r="39" spans="1:6" ht="18" customHeight="1">
      <c r="A39" s="366" t="s">
        <v>397</v>
      </c>
      <c r="B39" s="370"/>
      <c r="C39" s="367"/>
      <c r="D39" s="367"/>
      <c r="E39" s="368">
        <f>ROUND(E5+E37+E38,0)</f>
        <v>120</v>
      </c>
      <c r="F39" s="369"/>
    </row>
    <row r="40" spans="1:6" ht="21.95" customHeight="1">
      <c r="A40" s="337"/>
      <c r="B40" s="337"/>
      <c r="C40" s="338"/>
      <c r="D40" s="338"/>
      <c r="E40" s="338"/>
    </row>
    <row r="41" spans="1:6" ht="21.95" customHeight="1">
      <c r="A41" s="337"/>
      <c r="B41" s="337"/>
      <c r="C41" s="338"/>
      <c r="D41" s="338"/>
      <c r="E41" s="338"/>
    </row>
    <row r="42" spans="1:6" ht="21.95" customHeight="1">
      <c r="A42" s="337"/>
      <c r="B42" s="337"/>
      <c r="C42" s="338"/>
      <c r="D42" s="338"/>
      <c r="E42" s="338"/>
    </row>
    <row r="43" spans="1:6" ht="21.95" customHeight="1">
      <c r="A43" s="337"/>
      <c r="B43" s="337"/>
      <c r="C43" s="338"/>
      <c r="D43" s="338"/>
      <c r="E43" s="338"/>
    </row>
    <row r="44" spans="1:6" ht="21.95" customHeight="1">
      <c r="A44" s="337"/>
      <c r="B44" s="337"/>
      <c r="C44" s="338"/>
      <c r="D44" s="338"/>
      <c r="E44" s="338"/>
    </row>
    <row r="45" spans="1:6" ht="21.95" customHeight="1">
      <c r="A45" s="337"/>
      <c r="B45" s="337"/>
      <c r="C45" s="338"/>
      <c r="D45" s="338"/>
      <c r="E45" s="338"/>
    </row>
    <row r="46" spans="1:6" ht="21.95" customHeight="1">
      <c r="A46" s="337"/>
      <c r="B46" s="337"/>
      <c r="C46" s="338"/>
      <c r="D46" s="338"/>
      <c r="E46" s="338"/>
    </row>
    <row r="47" spans="1:6" ht="21.95" customHeight="1">
      <c r="A47" s="337"/>
      <c r="B47" s="337"/>
      <c r="C47" s="338"/>
      <c r="D47" s="338"/>
      <c r="E47" s="338"/>
    </row>
    <row r="48" spans="1:6" ht="21.95" customHeight="1">
      <c r="A48" s="337"/>
      <c r="B48" s="337"/>
      <c r="C48" s="338"/>
      <c r="D48" s="338"/>
      <c r="E48" s="338"/>
    </row>
    <row r="49" spans="1:5" ht="21.95" customHeight="1">
      <c r="A49" s="337"/>
      <c r="B49" s="337"/>
      <c r="C49" s="338"/>
      <c r="D49" s="338"/>
      <c r="E49" s="338"/>
    </row>
    <row r="50" spans="1:5" ht="21.95" customHeight="1">
      <c r="A50" s="337"/>
      <c r="B50" s="337"/>
      <c r="C50" s="338"/>
      <c r="D50" s="338"/>
      <c r="E50" s="338"/>
    </row>
    <row r="51" spans="1:5" ht="21.95" customHeight="1">
      <c r="A51" s="337"/>
      <c r="B51" s="337"/>
      <c r="C51" s="338"/>
      <c r="D51" s="338"/>
      <c r="E51" s="338"/>
    </row>
    <row r="52" spans="1:5" ht="21.95" customHeight="1">
      <c r="C52" s="338"/>
      <c r="D52" s="338"/>
      <c r="E52" s="338"/>
    </row>
    <row r="53" spans="1:5" ht="21.95" customHeight="1"/>
  </sheetData>
  <mergeCells count="6">
    <mergeCell ref="A1:F1"/>
    <mergeCell ref="A2:B2"/>
    <mergeCell ref="A3:A5"/>
    <mergeCell ref="A7:A22"/>
    <mergeCell ref="A33:A35"/>
    <mergeCell ref="A23:A32"/>
  </mergeCells>
  <phoneticPr fontId="5" type="noConversion"/>
  <printOptions horizontalCentered="1"/>
  <pageMargins left="0.59055118110236227" right="0.59055118110236227" top="0.7" bottom="0.59055118110236227" header="0" footer="0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  <pageSetUpPr fitToPage="1"/>
  </sheetPr>
  <dimension ref="B1:M19"/>
  <sheetViews>
    <sheetView view="pageBreakPreview" zoomScaleSheetLayoutView="100" workbookViewId="0">
      <selection activeCell="U12" sqref="U12"/>
    </sheetView>
  </sheetViews>
  <sheetFormatPr defaultRowHeight="14.25"/>
  <cols>
    <col min="1" max="1" width="7" style="451" customWidth="1"/>
    <col min="2" max="2" width="2.375" style="451" customWidth="1"/>
    <col min="3" max="3" width="15.625" style="451" customWidth="1"/>
    <col min="4" max="4" width="7" style="451" customWidth="1"/>
    <col min="5" max="5" width="5.25" style="451" customWidth="1"/>
    <col min="6" max="8" width="12.25" style="451" customWidth="1"/>
    <col min="9" max="9" width="7.375" style="451" customWidth="1"/>
    <col min="10" max="10" width="6.125" style="451" customWidth="1"/>
    <col min="11" max="11" width="15.875" style="453" customWidth="1"/>
    <col min="12" max="12" width="11" style="453" customWidth="1"/>
    <col min="13" max="13" width="5.375" style="453" customWidth="1"/>
    <col min="14" max="16384" width="9" style="451"/>
  </cols>
  <sheetData>
    <row r="1" spans="2:13" s="237" customFormat="1" ht="21" customHeight="1">
      <c r="B1" s="449" t="s">
        <v>615</v>
      </c>
    </row>
    <row r="2" spans="2:13" ht="21" customHeight="1" thickBot="1">
      <c r="B2" s="450"/>
      <c r="E2" s="452"/>
      <c r="F2" s="452"/>
      <c r="M2" s="454" t="s">
        <v>31</v>
      </c>
    </row>
    <row r="3" spans="2:13" s="455" customFormat="1" ht="21" customHeight="1">
      <c r="C3" s="878" t="s">
        <v>32</v>
      </c>
      <c r="D3" s="871" t="s">
        <v>33</v>
      </c>
      <c r="E3" s="871" t="s">
        <v>34</v>
      </c>
      <c r="F3" s="871" t="s">
        <v>126</v>
      </c>
      <c r="G3" s="871" t="s">
        <v>127</v>
      </c>
      <c r="H3" s="871" t="s">
        <v>128</v>
      </c>
      <c r="I3" s="871"/>
      <c r="J3" s="871"/>
      <c r="K3" s="871" t="s">
        <v>129</v>
      </c>
      <c r="L3" s="871"/>
      <c r="M3" s="872" t="s">
        <v>35</v>
      </c>
    </row>
    <row r="4" spans="2:13" s="455" customFormat="1" ht="21" customHeight="1">
      <c r="C4" s="879"/>
      <c r="D4" s="875"/>
      <c r="E4" s="875"/>
      <c r="F4" s="875"/>
      <c r="G4" s="875"/>
      <c r="H4" s="875" t="s">
        <v>130</v>
      </c>
      <c r="I4" s="875"/>
      <c r="J4" s="876" t="s">
        <v>131</v>
      </c>
      <c r="K4" s="875" t="s">
        <v>132</v>
      </c>
      <c r="L4" s="875" t="s">
        <v>133</v>
      </c>
      <c r="M4" s="873"/>
    </row>
    <row r="5" spans="2:13" s="455" customFormat="1" ht="21" customHeight="1" thickBot="1">
      <c r="C5" s="880"/>
      <c r="D5" s="877"/>
      <c r="E5" s="877"/>
      <c r="F5" s="877"/>
      <c r="G5" s="877"/>
      <c r="H5" s="456" t="s">
        <v>134</v>
      </c>
      <c r="I5" s="456" t="s">
        <v>135</v>
      </c>
      <c r="J5" s="877"/>
      <c r="K5" s="877"/>
      <c r="L5" s="877"/>
      <c r="M5" s="874"/>
    </row>
    <row r="6" spans="2:13" s="455" customFormat="1" ht="29.25" customHeight="1" thickTop="1">
      <c r="C6" s="591" t="s">
        <v>709</v>
      </c>
      <c r="D6" s="592" t="s">
        <v>710</v>
      </c>
      <c r="E6" s="592" t="s">
        <v>273</v>
      </c>
      <c r="F6" s="593">
        <v>860429</v>
      </c>
      <c r="G6" s="593">
        <v>15904</v>
      </c>
      <c r="H6" s="593">
        <f>G6</f>
        <v>15904</v>
      </c>
      <c r="I6" s="593"/>
      <c r="J6" s="593"/>
      <c r="K6" s="457" t="s">
        <v>567</v>
      </c>
      <c r="L6" s="458"/>
      <c r="M6" s="459"/>
    </row>
    <row r="7" spans="2:13" s="455" customFormat="1" ht="34.5" customHeight="1">
      <c r="C7" s="464"/>
      <c r="D7" s="465"/>
      <c r="E7" s="466"/>
      <c r="F7" s="467"/>
      <c r="G7" s="770"/>
      <c r="H7" s="467"/>
      <c r="I7" s="272"/>
      <c r="J7" s="467"/>
      <c r="K7" s="460"/>
      <c r="L7" s="461"/>
      <c r="M7" s="462"/>
    </row>
    <row r="8" spans="2:13" s="455" customFormat="1" ht="34.5" customHeight="1">
      <c r="C8" s="464"/>
      <c r="D8" s="465"/>
      <c r="E8" s="466"/>
      <c r="F8" s="467"/>
      <c r="G8" s="272"/>
      <c r="H8" s="467"/>
      <c r="I8" s="272"/>
      <c r="J8" s="467"/>
      <c r="K8" s="463"/>
      <c r="L8" s="461"/>
      <c r="M8" s="462"/>
    </row>
    <row r="9" spans="2:13" s="455" customFormat="1" ht="34.5" customHeight="1">
      <c r="C9" s="464"/>
      <c r="D9" s="465"/>
      <c r="E9" s="466"/>
      <c r="F9" s="467"/>
      <c r="G9" s="272"/>
      <c r="H9" s="467"/>
      <c r="I9" s="272"/>
      <c r="J9" s="467"/>
      <c r="K9" s="463"/>
      <c r="L9" s="461"/>
      <c r="M9" s="462"/>
    </row>
    <row r="10" spans="2:13" s="455" customFormat="1" ht="34.5" customHeight="1">
      <c r="C10" s="464"/>
      <c r="D10" s="465"/>
      <c r="E10" s="466"/>
      <c r="F10" s="467"/>
      <c r="G10" s="272"/>
      <c r="H10" s="467"/>
      <c r="I10" s="272"/>
      <c r="J10" s="467"/>
      <c r="K10" s="463"/>
      <c r="L10" s="461"/>
      <c r="M10" s="462"/>
    </row>
    <row r="11" spans="2:13" s="455" customFormat="1" ht="34.5" customHeight="1">
      <c r="C11" s="464"/>
      <c r="D11" s="465"/>
      <c r="E11" s="466"/>
      <c r="F11" s="467"/>
      <c r="G11" s="272"/>
      <c r="H11" s="467"/>
      <c r="I11" s="272"/>
      <c r="J11" s="467"/>
      <c r="K11" s="463"/>
      <c r="L11" s="461"/>
      <c r="M11" s="462"/>
    </row>
    <row r="12" spans="2:13" s="455" customFormat="1" ht="34.5" customHeight="1">
      <c r="C12" s="464"/>
      <c r="D12" s="465"/>
      <c r="E12" s="466"/>
      <c r="F12" s="467"/>
      <c r="G12" s="272"/>
      <c r="H12" s="467"/>
      <c r="I12" s="272"/>
      <c r="J12" s="467"/>
      <c r="K12" s="463"/>
      <c r="L12" s="461"/>
      <c r="M12" s="462"/>
    </row>
    <row r="13" spans="2:13" s="455" customFormat="1" ht="34.5" customHeight="1" thickBot="1">
      <c r="C13" s="771" t="s">
        <v>136</v>
      </c>
      <c r="D13" s="772"/>
      <c r="E13" s="772"/>
      <c r="F13" s="712">
        <f>SUM(F6:F12)</f>
        <v>860429</v>
      </c>
      <c r="G13" s="712">
        <f>SUM(G6:G12)</f>
        <v>15904</v>
      </c>
      <c r="H13" s="712">
        <f>SUM(H6:H12)</f>
        <v>15904</v>
      </c>
      <c r="I13" s="712">
        <f>SUM(I6:I12)</f>
        <v>0</v>
      </c>
      <c r="J13" s="712">
        <f>SUM(J6:J12)</f>
        <v>0</v>
      </c>
      <c r="K13" s="773"/>
      <c r="L13" s="774"/>
      <c r="M13" s="469"/>
    </row>
    <row r="14" spans="2:13" s="455" customFormat="1" ht="21" customHeight="1">
      <c r="C14" s="455" t="s">
        <v>213</v>
      </c>
      <c r="K14" s="470"/>
      <c r="L14" s="470"/>
      <c r="M14" s="471"/>
    </row>
    <row r="15" spans="2:13">
      <c r="G15" s="870"/>
      <c r="H15" s="870"/>
      <c r="I15" s="870"/>
      <c r="J15" s="870"/>
      <c r="K15" s="870"/>
      <c r="L15" s="870"/>
      <c r="M15" s="870"/>
    </row>
    <row r="16" spans="2:13">
      <c r="G16" s="472"/>
      <c r="K16" s="473"/>
    </row>
    <row r="17" spans="7:12">
      <c r="G17" s="474"/>
      <c r="H17" s="474"/>
      <c r="I17" s="474"/>
      <c r="J17" s="474"/>
    </row>
    <row r="18" spans="7:12">
      <c r="L18" s="473"/>
    </row>
    <row r="19" spans="7:12">
      <c r="G19" s="475"/>
      <c r="H19" s="475"/>
      <c r="I19" s="475"/>
      <c r="J19" s="475"/>
      <c r="K19" s="476"/>
      <c r="L19" s="476"/>
    </row>
  </sheetData>
  <mergeCells count="13">
    <mergeCell ref="C3:C5"/>
    <mergeCell ref="D3:D5"/>
    <mergeCell ref="E3:E5"/>
    <mergeCell ref="F3:F5"/>
    <mergeCell ref="G3:G5"/>
    <mergeCell ref="G15:M15"/>
    <mergeCell ref="K3:L3"/>
    <mergeCell ref="M3:M5"/>
    <mergeCell ref="H4:I4"/>
    <mergeCell ref="J4:J5"/>
    <mergeCell ref="K4:K5"/>
    <mergeCell ref="L4:L5"/>
    <mergeCell ref="H3:J3"/>
  </mergeCells>
  <phoneticPr fontId="5" type="noConversion"/>
  <pageMargins left="1.26" right="0.23622047244094491" top="0.74803149606299213" bottom="0.74803149606299213" header="0.31496062992125984" footer="0.31496062992125984"/>
  <pageSetup paperSize="9" fitToWidth="0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showGridLines="0" tabSelected="1" zoomScale="75" workbookViewId="0">
      <selection activeCell="C6" sqref="C6"/>
    </sheetView>
  </sheetViews>
  <sheetFormatPr defaultRowHeight="14.25"/>
  <cols>
    <col min="1" max="1" width="25.5" style="777" customWidth="1"/>
    <col min="2" max="6" width="9" style="777"/>
    <col min="7" max="7" width="13.5" style="777" customWidth="1"/>
    <col min="8" max="256" width="9" style="777"/>
    <col min="257" max="257" width="25.5" style="777" customWidth="1"/>
    <col min="258" max="262" width="9" style="777"/>
    <col min="263" max="263" width="13.5" style="777" customWidth="1"/>
    <col min="264" max="512" width="9" style="777"/>
    <col min="513" max="513" width="25.5" style="777" customWidth="1"/>
    <col min="514" max="518" width="9" style="777"/>
    <col min="519" max="519" width="13.5" style="777" customWidth="1"/>
    <col min="520" max="768" width="9" style="777"/>
    <col min="769" max="769" width="25.5" style="777" customWidth="1"/>
    <col min="770" max="774" width="9" style="777"/>
    <col min="775" max="775" width="13.5" style="777" customWidth="1"/>
    <col min="776" max="1024" width="9" style="777"/>
    <col min="1025" max="1025" width="25.5" style="777" customWidth="1"/>
    <col min="1026" max="1030" width="9" style="777"/>
    <col min="1031" max="1031" width="13.5" style="777" customWidth="1"/>
    <col min="1032" max="1280" width="9" style="777"/>
    <col min="1281" max="1281" width="25.5" style="777" customWidth="1"/>
    <col min="1282" max="1286" width="9" style="777"/>
    <col min="1287" max="1287" width="13.5" style="777" customWidth="1"/>
    <col min="1288" max="1536" width="9" style="777"/>
    <col min="1537" max="1537" width="25.5" style="777" customWidth="1"/>
    <col min="1538" max="1542" width="9" style="777"/>
    <col min="1543" max="1543" width="13.5" style="777" customWidth="1"/>
    <col min="1544" max="1792" width="9" style="777"/>
    <col min="1793" max="1793" width="25.5" style="777" customWidth="1"/>
    <col min="1794" max="1798" width="9" style="777"/>
    <col min="1799" max="1799" width="13.5" style="777" customWidth="1"/>
    <col min="1800" max="2048" width="9" style="777"/>
    <col min="2049" max="2049" width="25.5" style="777" customWidth="1"/>
    <col min="2050" max="2054" width="9" style="777"/>
    <col min="2055" max="2055" width="13.5" style="777" customWidth="1"/>
    <col min="2056" max="2304" width="9" style="777"/>
    <col min="2305" max="2305" width="25.5" style="777" customWidth="1"/>
    <col min="2306" max="2310" width="9" style="777"/>
    <col min="2311" max="2311" width="13.5" style="777" customWidth="1"/>
    <col min="2312" max="2560" width="9" style="777"/>
    <col min="2561" max="2561" width="25.5" style="777" customWidth="1"/>
    <col min="2562" max="2566" width="9" style="777"/>
    <col min="2567" max="2567" width="13.5" style="777" customWidth="1"/>
    <col min="2568" max="2816" width="9" style="777"/>
    <col min="2817" max="2817" width="25.5" style="777" customWidth="1"/>
    <col min="2818" max="2822" width="9" style="777"/>
    <col min="2823" max="2823" width="13.5" style="777" customWidth="1"/>
    <col min="2824" max="3072" width="9" style="777"/>
    <col min="3073" max="3073" width="25.5" style="777" customWidth="1"/>
    <col min="3074" max="3078" width="9" style="777"/>
    <col min="3079" max="3079" width="13.5" style="777" customWidth="1"/>
    <col min="3080" max="3328" width="9" style="777"/>
    <col min="3329" max="3329" width="25.5" style="777" customWidth="1"/>
    <col min="3330" max="3334" width="9" style="777"/>
    <col min="3335" max="3335" width="13.5" style="777" customWidth="1"/>
    <col min="3336" max="3584" width="9" style="777"/>
    <col min="3585" max="3585" width="25.5" style="777" customWidth="1"/>
    <col min="3586" max="3590" width="9" style="777"/>
    <col min="3591" max="3591" width="13.5" style="777" customWidth="1"/>
    <col min="3592" max="3840" width="9" style="777"/>
    <col min="3841" max="3841" width="25.5" style="777" customWidth="1"/>
    <col min="3842" max="3846" width="9" style="777"/>
    <col min="3847" max="3847" width="13.5" style="777" customWidth="1"/>
    <col min="3848" max="4096" width="9" style="777"/>
    <col min="4097" max="4097" width="25.5" style="777" customWidth="1"/>
    <col min="4098" max="4102" width="9" style="777"/>
    <col min="4103" max="4103" width="13.5" style="777" customWidth="1"/>
    <col min="4104" max="4352" width="9" style="777"/>
    <col min="4353" max="4353" width="25.5" style="777" customWidth="1"/>
    <col min="4354" max="4358" width="9" style="777"/>
    <col min="4359" max="4359" width="13.5" style="777" customWidth="1"/>
    <col min="4360" max="4608" width="9" style="777"/>
    <col min="4609" max="4609" width="25.5" style="777" customWidth="1"/>
    <col min="4610" max="4614" width="9" style="777"/>
    <col min="4615" max="4615" width="13.5" style="777" customWidth="1"/>
    <col min="4616" max="4864" width="9" style="777"/>
    <col min="4865" max="4865" width="25.5" style="777" customWidth="1"/>
    <col min="4866" max="4870" width="9" style="777"/>
    <col min="4871" max="4871" width="13.5" style="777" customWidth="1"/>
    <col min="4872" max="5120" width="9" style="777"/>
    <col min="5121" max="5121" width="25.5" style="777" customWidth="1"/>
    <col min="5122" max="5126" width="9" style="777"/>
    <col min="5127" max="5127" width="13.5" style="777" customWidth="1"/>
    <col min="5128" max="5376" width="9" style="777"/>
    <col min="5377" max="5377" width="25.5" style="777" customWidth="1"/>
    <col min="5378" max="5382" width="9" style="777"/>
    <col min="5383" max="5383" width="13.5" style="777" customWidth="1"/>
    <col min="5384" max="5632" width="9" style="777"/>
    <col min="5633" max="5633" width="25.5" style="777" customWidth="1"/>
    <col min="5634" max="5638" width="9" style="777"/>
    <col min="5639" max="5639" width="13.5" style="777" customWidth="1"/>
    <col min="5640" max="5888" width="9" style="777"/>
    <col min="5889" max="5889" width="25.5" style="777" customWidth="1"/>
    <col min="5890" max="5894" width="9" style="777"/>
    <col min="5895" max="5895" width="13.5" style="777" customWidth="1"/>
    <col min="5896" max="6144" width="9" style="777"/>
    <col min="6145" max="6145" width="25.5" style="777" customWidth="1"/>
    <col min="6146" max="6150" width="9" style="777"/>
    <col min="6151" max="6151" width="13.5" style="777" customWidth="1"/>
    <col min="6152" max="6400" width="9" style="777"/>
    <col min="6401" max="6401" width="25.5" style="777" customWidth="1"/>
    <col min="6402" max="6406" width="9" style="777"/>
    <col min="6407" max="6407" width="13.5" style="777" customWidth="1"/>
    <col min="6408" max="6656" width="9" style="777"/>
    <col min="6657" max="6657" width="25.5" style="777" customWidth="1"/>
    <col min="6658" max="6662" width="9" style="777"/>
    <col min="6663" max="6663" width="13.5" style="777" customWidth="1"/>
    <col min="6664" max="6912" width="9" style="777"/>
    <col min="6913" max="6913" width="25.5" style="777" customWidth="1"/>
    <col min="6914" max="6918" width="9" style="777"/>
    <col min="6919" max="6919" width="13.5" style="777" customWidth="1"/>
    <col min="6920" max="7168" width="9" style="777"/>
    <col min="7169" max="7169" width="25.5" style="777" customWidth="1"/>
    <col min="7170" max="7174" width="9" style="777"/>
    <col min="7175" max="7175" width="13.5" style="777" customWidth="1"/>
    <col min="7176" max="7424" width="9" style="777"/>
    <col min="7425" max="7425" width="25.5" style="777" customWidth="1"/>
    <col min="7426" max="7430" width="9" style="777"/>
    <col min="7431" max="7431" width="13.5" style="777" customWidth="1"/>
    <col min="7432" max="7680" width="9" style="777"/>
    <col min="7681" max="7681" width="25.5" style="777" customWidth="1"/>
    <col min="7682" max="7686" width="9" style="777"/>
    <col min="7687" max="7687" width="13.5" style="777" customWidth="1"/>
    <col min="7688" max="7936" width="9" style="777"/>
    <col min="7937" max="7937" width="25.5" style="777" customWidth="1"/>
    <col min="7938" max="7942" width="9" style="777"/>
    <col min="7943" max="7943" width="13.5" style="777" customWidth="1"/>
    <col min="7944" max="8192" width="9" style="777"/>
    <col min="8193" max="8193" width="25.5" style="777" customWidth="1"/>
    <col min="8194" max="8198" width="9" style="777"/>
    <col min="8199" max="8199" width="13.5" style="777" customWidth="1"/>
    <col min="8200" max="8448" width="9" style="777"/>
    <col min="8449" max="8449" width="25.5" style="777" customWidth="1"/>
    <col min="8450" max="8454" width="9" style="777"/>
    <col min="8455" max="8455" width="13.5" style="777" customWidth="1"/>
    <col min="8456" max="8704" width="9" style="777"/>
    <col min="8705" max="8705" width="25.5" style="777" customWidth="1"/>
    <col min="8706" max="8710" width="9" style="777"/>
    <col min="8711" max="8711" width="13.5" style="777" customWidth="1"/>
    <col min="8712" max="8960" width="9" style="777"/>
    <col min="8961" max="8961" width="25.5" style="777" customWidth="1"/>
    <col min="8962" max="8966" width="9" style="777"/>
    <col min="8967" max="8967" width="13.5" style="777" customWidth="1"/>
    <col min="8968" max="9216" width="9" style="777"/>
    <col min="9217" max="9217" width="25.5" style="777" customWidth="1"/>
    <col min="9218" max="9222" width="9" style="777"/>
    <col min="9223" max="9223" width="13.5" style="777" customWidth="1"/>
    <col min="9224" max="9472" width="9" style="777"/>
    <col min="9473" max="9473" width="25.5" style="777" customWidth="1"/>
    <col min="9474" max="9478" width="9" style="777"/>
    <col min="9479" max="9479" width="13.5" style="777" customWidth="1"/>
    <col min="9480" max="9728" width="9" style="777"/>
    <col min="9729" max="9729" width="25.5" style="777" customWidth="1"/>
    <col min="9730" max="9734" width="9" style="777"/>
    <col min="9735" max="9735" width="13.5" style="777" customWidth="1"/>
    <col min="9736" max="9984" width="9" style="777"/>
    <col min="9985" max="9985" width="25.5" style="777" customWidth="1"/>
    <col min="9986" max="9990" width="9" style="777"/>
    <col min="9991" max="9991" width="13.5" style="777" customWidth="1"/>
    <col min="9992" max="10240" width="9" style="777"/>
    <col min="10241" max="10241" width="25.5" style="777" customWidth="1"/>
    <col min="10242" max="10246" width="9" style="777"/>
    <col min="10247" max="10247" width="13.5" style="777" customWidth="1"/>
    <col min="10248" max="10496" width="9" style="777"/>
    <col min="10497" max="10497" width="25.5" style="777" customWidth="1"/>
    <col min="10498" max="10502" width="9" style="777"/>
    <col min="10503" max="10503" width="13.5" style="777" customWidth="1"/>
    <col min="10504" max="10752" width="9" style="777"/>
    <col min="10753" max="10753" width="25.5" style="777" customWidth="1"/>
    <col min="10754" max="10758" width="9" style="777"/>
    <col min="10759" max="10759" width="13.5" style="777" customWidth="1"/>
    <col min="10760" max="11008" width="9" style="777"/>
    <col min="11009" max="11009" width="25.5" style="777" customWidth="1"/>
    <col min="11010" max="11014" width="9" style="777"/>
    <col min="11015" max="11015" width="13.5" style="777" customWidth="1"/>
    <col min="11016" max="11264" width="9" style="777"/>
    <col min="11265" max="11265" width="25.5" style="777" customWidth="1"/>
    <col min="11266" max="11270" width="9" style="777"/>
    <col min="11271" max="11271" width="13.5" style="777" customWidth="1"/>
    <col min="11272" max="11520" width="9" style="777"/>
    <col min="11521" max="11521" width="25.5" style="777" customWidth="1"/>
    <col min="11522" max="11526" width="9" style="777"/>
    <col min="11527" max="11527" width="13.5" style="777" customWidth="1"/>
    <col min="11528" max="11776" width="9" style="777"/>
    <col min="11777" max="11777" width="25.5" style="777" customWidth="1"/>
    <col min="11778" max="11782" width="9" style="777"/>
    <col min="11783" max="11783" width="13.5" style="777" customWidth="1"/>
    <col min="11784" max="12032" width="9" style="777"/>
    <col min="12033" max="12033" width="25.5" style="777" customWidth="1"/>
    <col min="12034" max="12038" width="9" style="777"/>
    <col min="12039" max="12039" width="13.5" style="777" customWidth="1"/>
    <col min="12040" max="12288" width="9" style="777"/>
    <col min="12289" max="12289" width="25.5" style="777" customWidth="1"/>
    <col min="12290" max="12294" width="9" style="777"/>
    <col min="12295" max="12295" width="13.5" style="777" customWidth="1"/>
    <col min="12296" max="12544" width="9" style="777"/>
    <col min="12545" max="12545" width="25.5" style="777" customWidth="1"/>
    <col min="12546" max="12550" width="9" style="777"/>
    <col min="12551" max="12551" width="13.5" style="777" customWidth="1"/>
    <col min="12552" max="12800" width="9" style="777"/>
    <col min="12801" max="12801" width="25.5" style="777" customWidth="1"/>
    <col min="12802" max="12806" width="9" style="777"/>
    <col min="12807" max="12807" width="13.5" style="777" customWidth="1"/>
    <col min="12808" max="13056" width="9" style="777"/>
    <col min="13057" max="13057" width="25.5" style="777" customWidth="1"/>
    <col min="13058" max="13062" width="9" style="777"/>
    <col min="13063" max="13063" width="13.5" style="777" customWidth="1"/>
    <col min="13064" max="13312" width="9" style="777"/>
    <col min="13313" max="13313" width="25.5" style="777" customWidth="1"/>
    <col min="13314" max="13318" width="9" style="777"/>
    <col min="13319" max="13319" width="13.5" style="777" customWidth="1"/>
    <col min="13320" max="13568" width="9" style="777"/>
    <col min="13569" max="13569" width="25.5" style="777" customWidth="1"/>
    <col min="13570" max="13574" width="9" style="777"/>
    <col min="13575" max="13575" width="13.5" style="777" customWidth="1"/>
    <col min="13576" max="13824" width="9" style="777"/>
    <col min="13825" max="13825" width="25.5" style="777" customWidth="1"/>
    <col min="13826" max="13830" width="9" style="777"/>
    <col min="13831" max="13831" width="13.5" style="777" customWidth="1"/>
    <col min="13832" max="14080" width="9" style="777"/>
    <col min="14081" max="14081" width="25.5" style="777" customWidth="1"/>
    <col min="14082" max="14086" width="9" style="777"/>
    <col min="14087" max="14087" width="13.5" style="777" customWidth="1"/>
    <col min="14088" max="14336" width="9" style="777"/>
    <col min="14337" max="14337" width="25.5" style="777" customWidth="1"/>
    <col min="14338" max="14342" width="9" style="777"/>
    <col min="14343" max="14343" width="13.5" style="777" customWidth="1"/>
    <col min="14344" max="14592" width="9" style="777"/>
    <col min="14593" max="14593" width="25.5" style="777" customWidth="1"/>
    <col min="14594" max="14598" width="9" style="777"/>
    <col min="14599" max="14599" width="13.5" style="777" customWidth="1"/>
    <col min="14600" max="14848" width="9" style="777"/>
    <col min="14849" max="14849" width="25.5" style="777" customWidth="1"/>
    <col min="14850" max="14854" width="9" style="777"/>
    <col min="14855" max="14855" width="13.5" style="777" customWidth="1"/>
    <col min="14856" max="15104" width="9" style="777"/>
    <col min="15105" max="15105" width="25.5" style="777" customWidth="1"/>
    <col min="15106" max="15110" width="9" style="777"/>
    <col min="15111" max="15111" width="13.5" style="777" customWidth="1"/>
    <col min="15112" max="15360" width="9" style="777"/>
    <col min="15361" max="15361" width="25.5" style="777" customWidth="1"/>
    <col min="15362" max="15366" width="9" style="777"/>
    <col min="15367" max="15367" width="13.5" style="777" customWidth="1"/>
    <col min="15368" max="15616" width="9" style="777"/>
    <col min="15617" max="15617" width="25.5" style="777" customWidth="1"/>
    <col min="15618" max="15622" width="9" style="777"/>
    <col min="15623" max="15623" width="13.5" style="777" customWidth="1"/>
    <col min="15624" max="15872" width="9" style="777"/>
    <col min="15873" max="15873" width="25.5" style="777" customWidth="1"/>
    <col min="15874" max="15878" width="9" style="777"/>
    <col min="15879" max="15879" width="13.5" style="777" customWidth="1"/>
    <col min="15880" max="16128" width="9" style="777"/>
    <col min="16129" max="16129" width="25.5" style="777" customWidth="1"/>
    <col min="16130" max="16134" width="9" style="777"/>
    <col min="16135" max="16135" width="13.5" style="777" customWidth="1"/>
    <col min="16136" max="16384" width="9" style="777"/>
  </cols>
  <sheetData>
    <row r="1" spans="1:13" ht="30" customHeight="1"/>
    <row r="2" spans="1:13" ht="34.5" customHeight="1">
      <c r="A2" s="1213"/>
      <c r="B2" s="1213"/>
      <c r="C2" s="1213"/>
      <c r="D2" s="1213"/>
      <c r="E2" s="1213"/>
      <c r="F2" s="1213"/>
      <c r="G2" s="1213"/>
      <c r="H2" s="1213"/>
      <c r="I2" s="1213"/>
      <c r="J2" s="1214"/>
      <c r="K2" s="1214"/>
      <c r="L2" s="1215"/>
      <c r="M2" s="1215"/>
    </row>
    <row r="3" spans="1:13" ht="34.5" customHeight="1">
      <c r="A3" s="1213"/>
      <c r="B3" s="1213"/>
      <c r="C3" s="1213"/>
      <c r="D3" s="1213"/>
      <c r="E3" s="1213"/>
      <c r="F3" s="1213"/>
      <c r="G3" s="1213"/>
      <c r="H3" s="1213"/>
      <c r="I3" s="1213"/>
      <c r="J3" s="1214"/>
      <c r="K3" s="1214"/>
      <c r="L3" s="1215"/>
      <c r="M3" s="1215"/>
    </row>
    <row r="4" spans="1:13" ht="34.5" customHeight="1">
      <c r="A4" s="1213"/>
      <c r="B4" s="1216" t="s">
        <v>730</v>
      </c>
      <c r="C4" s="1217" t="s">
        <v>731</v>
      </c>
      <c r="D4" s="1217"/>
      <c r="E4" s="1217"/>
      <c r="F4" s="1217"/>
      <c r="G4" s="1217"/>
      <c r="H4" s="1217"/>
      <c r="I4" s="1217"/>
      <c r="J4" s="1214"/>
      <c r="K4" s="1214"/>
      <c r="L4" s="1215"/>
      <c r="M4" s="1215"/>
    </row>
    <row r="5" spans="1:13" ht="34.5" customHeight="1">
      <c r="A5" s="1213"/>
      <c r="B5" s="1213"/>
      <c r="C5" s="1217" t="s">
        <v>734</v>
      </c>
      <c r="D5" s="1217"/>
      <c r="E5" s="1217"/>
      <c r="F5" s="1217"/>
      <c r="G5" s="1217"/>
      <c r="H5" s="1217"/>
      <c r="I5" s="1217"/>
      <c r="J5" s="1214"/>
      <c r="K5" s="1214"/>
      <c r="L5" s="1215"/>
      <c r="M5" s="1215"/>
    </row>
    <row r="6" spans="1:13" ht="34.5" customHeight="1">
      <c r="A6" s="1213"/>
      <c r="B6" s="1213"/>
      <c r="C6" s="1213"/>
      <c r="D6" s="1213"/>
      <c r="E6" s="1213"/>
      <c r="F6" s="1213"/>
      <c r="G6" s="1213"/>
      <c r="H6" s="1213"/>
      <c r="I6" s="1213"/>
      <c r="J6" s="1214"/>
      <c r="K6" s="1214"/>
      <c r="L6" s="1215"/>
      <c r="M6" s="1215"/>
    </row>
    <row r="7" spans="1:13" ht="34.5" customHeight="1">
      <c r="A7" s="1213"/>
      <c r="B7" s="1213"/>
      <c r="C7" s="1213"/>
      <c r="D7" s="1213"/>
      <c r="E7" s="1213"/>
      <c r="F7" s="1213"/>
      <c r="G7" s="1213"/>
      <c r="H7" s="1213"/>
      <c r="I7" s="1213"/>
      <c r="J7" s="1214"/>
      <c r="K7" s="1214"/>
      <c r="L7" s="1215"/>
      <c r="M7" s="1215"/>
    </row>
    <row r="8" spans="1:13" ht="34.5" customHeight="1">
      <c r="A8" s="1213"/>
      <c r="B8" s="1213"/>
      <c r="C8" s="1213"/>
      <c r="D8" s="1218" t="s">
        <v>732</v>
      </c>
      <c r="E8" s="1219" t="s">
        <v>733</v>
      </c>
      <c r="F8" s="1220"/>
      <c r="G8" s="1220"/>
      <c r="H8" s="1220"/>
      <c r="I8" s="1220"/>
      <c r="J8" s="1214"/>
      <c r="K8" s="1214"/>
      <c r="L8" s="1215"/>
      <c r="M8" s="1215"/>
    </row>
    <row r="9" spans="1:13" ht="34.5" customHeight="1">
      <c r="A9" s="1213"/>
      <c r="B9" s="1221"/>
      <c r="I9" s="1213"/>
      <c r="J9" s="1214"/>
      <c r="K9" s="1214"/>
      <c r="L9" s="1215"/>
      <c r="M9" s="1215"/>
    </row>
    <row r="10" spans="1:13" ht="34.5" customHeight="1">
      <c r="A10" s="1213"/>
      <c r="B10" s="1222"/>
      <c r="C10" s="1223"/>
      <c r="D10" s="1213"/>
      <c r="E10" s="1213"/>
      <c r="F10" s="1213"/>
      <c r="G10" s="1213"/>
      <c r="H10" s="1213"/>
      <c r="I10" s="1213"/>
      <c r="J10" s="1214"/>
      <c r="K10" s="1214"/>
      <c r="L10" s="1215"/>
      <c r="M10" s="1215"/>
    </row>
    <row r="11" spans="1:13" ht="34.5" customHeight="1">
      <c r="A11" s="1213"/>
      <c r="B11" s="1213"/>
      <c r="C11" s="1213"/>
      <c r="D11" s="1213"/>
      <c r="E11" s="1213"/>
      <c r="F11" s="1213"/>
      <c r="G11" s="1213"/>
      <c r="H11" s="1213"/>
      <c r="I11" s="1213"/>
      <c r="J11" s="1214"/>
      <c r="K11" s="1214"/>
      <c r="L11" s="1215"/>
      <c r="M11" s="1215"/>
    </row>
    <row r="12" spans="1:13" ht="27" customHeight="1">
      <c r="A12" s="1214"/>
      <c r="B12" s="1214"/>
      <c r="C12" s="1214"/>
      <c r="D12" s="1214"/>
      <c r="E12" s="1214"/>
      <c r="F12" s="1214"/>
      <c r="G12" s="1214"/>
      <c r="H12" s="1214"/>
      <c r="I12" s="1214"/>
      <c r="J12" s="1214"/>
      <c r="K12" s="1214"/>
      <c r="L12" s="1215"/>
      <c r="M12" s="1215"/>
    </row>
    <row r="13" spans="1:13">
      <c r="A13" s="1215"/>
      <c r="B13" s="1215"/>
      <c r="C13" s="1215"/>
      <c r="D13" s="1215"/>
      <c r="E13" s="1215"/>
      <c r="F13" s="1215"/>
      <c r="G13" s="1215"/>
      <c r="H13" s="1215"/>
      <c r="I13" s="1215"/>
      <c r="J13" s="1215"/>
      <c r="K13" s="1215"/>
      <c r="L13" s="1215"/>
      <c r="M13" s="1215"/>
    </row>
    <row r="14" spans="1:13">
      <c r="A14" s="1215"/>
      <c r="B14" s="1215"/>
      <c r="C14" s="1215"/>
      <c r="D14" s="1215"/>
      <c r="E14" s="1215"/>
      <c r="F14" s="1215"/>
      <c r="G14" s="1215"/>
      <c r="H14" s="1215"/>
      <c r="I14" s="1215"/>
      <c r="J14" s="1215"/>
      <c r="K14" s="1215"/>
      <c r="L14" s="1215"/>
      <c r="M14" s="1215"/>
    </row>
    <row r="15" spans="1:13">
      <c r="A15" s="1215"/>
      <c r="B15" s="1215"/>
      <c r="C15" s="1215"/>
      <c r="D15" s="1215"/>
      <c r="E15" s="1215"/>
      <c r="F15" s="1215"/>
      <c r="G15" s="1215"/>
      <c r="H15" s="1215"/>
      <c r="I15" s="1215"/>
      <c r="J15" s="1215"/>
      <c r="K15" s="1215"/>
      <c r="L15" s="1215"/>
      <c r="M15" s="1215"/>
    </row>
    <row r="16" spans="1:13">
      <c r="A16" s="1215"/>
      <c r="B16" s="1215"/>
      <c r="C16" s="1215"/>
      <c r="D16" s="1215"/>
      <c r="E16" s="1215"/>
      <c r="F16" s="1215"/>
      <c r="G16" s="1215"/>
      <c r="H16" s="1215"/>
      <c r="I16" s="1215"/>
      <c r="J16" s="1215"/>
      <c r="K16" s="1215"/>
      <c r="L16" s="1215"/>
      <c r="M16" s="1215"/>
    </row>
    <row r="17" spans="1:13">
      <c r="A17" s="1215"/>
      <c r="B17" s="1215"/>
      <c r="C17" s="1215"/>
      <c r="D17" s="1215"/>
      <c r="E17" s="1215"/>
      <c r="F17" s="1215"/>
      <c r="G17" s="1215"/>
      <c r="H17" s="1215"/>
      <c r="I17" s="1215"/>
      <c r="J17" s="1215"/>
      <c r="K17" s="1215"/>
      <c r="L17" s="1215"/>
      <c r="M17" s="1215"/>
    </row>
  </sheetData>
  <mergeCells count="3">
    <mergeCell ref="C4:I4"/>
    <mergeCell ref="C5:I5"/>
    <mergeCell ref="E8:I8"/>
  </mergeCells>
  <phoneticPr fontId="5" type="noConversion"/>
  <pageMargins left="1.24" right="0.75" top="1.29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S20"/>
  <sheetViews>
    <sheetView showZeros="0" defaultGridColor="0" view="pageBreakPreview" colorId="8" zoomScaleNormal="100" zoomScaleSheetLayoutView="100" workbookViewId="0">
      <pane xSplit="2" ySplit="4" topLeftCell="C5" activePane="bottomRight" state="frozen"/>
      <selection activeCell="L53" sqref="L53"/>
      <selection pane="topRight" activeCell="L53" sqref="L53"/>
      <selection pane="bottomLeft" activeCell="L53" sqref="L53"/>
      <selection pane="bottomRight" activeCell="AT10" sqref="AT10"/>
    </sheetView>
  </sheetViews>
  <sheetFormatPr defaultColWidth="9.125" defaultRowHeight="17.25" customHeight="1"/>
  <cols>
    <col min="1" max="1" width="9.125" style="294"/>
    <col min="2" max="2" width="13.625" style="496" customWidth="1"/>
    <col min="3" max="6" width="6.875" style="294" customWidth="1"/>
    <col min="7" max="8" width="7.25" style="294" customWidth="1"/>
    <col min="9" max="9" width="8.125" style="294" hidden="1" customWidth="1"/>
    <col min="10" max="10" width="10.375" style="294" hidden="1" customWidth="1"/>
    <col min="11" max="12" width="9.625" style="294" hidden="1" customWidth="1"/>
    <col min="13" max="16" width="7.875" style="496" hidden="1" customWidth="1"/>
    <col min="17" max="17" width="5.75" style="294" hidden="1" customWidth="1"/>
    <col min="18" max="19" width="9.25" style="294" hidden="1" customWidth="1"/>
    <col min="20" max="22" width="5.75" style="294" hidden="1" customWidth="1"/>
    <col min="23" max="24" width="10.5" style="294" hidden="1" customWidth="1"/>
    <col min="25" max="25" width="7.625" style="294" hidden="1" customWidth="1"/>
    <col min="26" max="28" width="8.25" style="294" hidden="1" customWidth="1"/>
    <col min="29" max="29" width="5.625" style="294" customWidth="1"/>
    <col min="30" max="30" width="7" style="294" hidden="1" customWidth="1"/>
    <col min="31" max="31" width="10.875" style="294" hidden="1" customWidth="1"/>
    <col min="32" max="32" width="6.5" style="294" customWidth="1"/>
    <col min="33" max="33" width="6.375" style="294" customWidth="1"/>
    <col min="34" max="34" width="6" style="294" hidden="1" customWidth="1"/>
    <col min="35" max="36" width="7.5" style="294" hidden="1" customWidth="1"/>
    <col min="37" max="37" width="5.75" style="294" customWidth="1"/>
    <col min="38" max="38" width="6.375" style="294" customWidth="1"/>
    <col min="39" max="39" width="8.625" style="294" customWidth="1"/>
    <col min="40" max="40" width="9.5" style="294" customWidth="1"/>
    <col min="41" max="41" width="6.5" style="294" customWidth="1"/>
    <col min="42" max="42" width="5.75" style="294" customWidth="1"/>
    <col min="43" max="43" width="6.5" style="294" customWidth="1"/>
    <col min="44" max="44" width="5.75" style="294" customWidth="1"/>
    <col min="45" max="16384" width="9.125" style="294"/>
  </cols>
  <sheetData>
    <row r="1" spans="2:45" s="289" customFormat="1" ht="22.5" customHeight="1">
      <c r="B1" s="921" t="s">
        <v>217</v>
      </c>
      <c r="C1" s="915" t="s">
        <v>278</v>
      </c>
      <c r="D1" s="916"/>
      <c r="E1" s="915" t="s">
        <v>278</v>
      </c>
      <c r="F1" s="916"/>
      <c r="G1" s="493" t="s">
        <v>282</v>
      </c>
      <c r="H1" s="493" t="s">
        <v>282</v>
      </c>
      <c r="I1" s="929" t="s">
        <v>423</v>
      </c>
      <c r="J1" s="929"/>
      <c r="K1" s="924" t="s">
        <v>279</v>
      </c>
      <c r="L1" s="924"/>
      <c r="M1" s="925" t="s">
        <v>288</v>
      </c>
      <c r="N1" s="926"/>
      <c r="O1" s="925" t="s">
        <v>289</v>
      </c>
      <c r="P1" s="926"/>
      <c r="Q1" s="932" t="s">
        <v>304</v>
      </c>
      <c r="R1" s="933"/>
      <c r="S1" s="933"/>
      <c r="T1" s="933"/>
      <c r="U1" s="933"/>
      <c r="V1" s="932" t="s">
        <v>293</v>
      </c>
      <c r="W1" s="933"/>
      <c r="X1" s="933"/>
      <c r="Y1" s="934"/>
      <c r="Z1" s="919" t="s">
        <v>454</v>
      </c>
      <c r="AA1" s="919" t="s">
        <v>452</v>
      </c>
      <c r="AB1" s="919" t="s">
        <v>458</v>
      </c>
      <c r="AC1" s="919" t="s">
        <v>525</v>
      </c>
      <c r="AD1" s="919" t="s">
        <v>460</v>
      </c>
      <c r="AE1" s="919" t="s">
        <v>307</v>
      </c>
      <c r="AF1" s="935" t="s">
        <v>290</v>
      </c>
      <c r="AG1" s="935" t="s">
        <v>306</v>
      </c>
      <c r="AH1" s="935" t="s">
        <v>590</v>
      </c>
      <c r="AI1" s="929" t="s">
        <v>586</v>
      </c>
      <c r="AJ1" s="929"/>
      <c r="AK1" s="932" t="s">
        <v>451</v>
      </c>
      <c r="AL1" s="933"/>
      <c r="AM1" s="933"/>
      <c r="AN1" s="933"/>
      <c r="AO1" s="933"/>
      <c r="AP1" s="933"/>
      <c r="AQ1" s="933"/>
      <c r="AR1" s="945"/>
      <c r="AS1" s="643"/>
    </row>
    <row r="2" spans="2:45" s="289" customFormat="1" ht="22.5" customHeight="1">
      <c r="B2" s="922"/>
      <c r="C2" s="716" t="s">
        <v>664</v>
      </c>
      <c r="D2" s="716" t="s">
        <v>664</v>
      </c>
      <c r="E2" s="716" t="s">
        <v>665</v>
      </c>
      <c r="F2" s="716" t="s">
        <v>665</v>
      </c>
      <c r="G2" s="495" t="s">
        <v>316</v>
      </c>
      <c r="H2" s="495" t="s">
        <v>663</v>
      </c>
      <c r="I2" s="930"/>
      <c r="J2" s="930"/>
      <c r="K2" s="494" t="s">
        <v>286</v>
      </c>
      <c r="L2" s="494" t="s">
        <v>286</v>
      </c>
      <c r="M2" s="927"/>
      <c r="N2" s="928"/>
      <c r="O2" s="927"/>
      <c r="P2" s="928"/>
      <c r="Q2" s="931" t="s">
        <v>218</v>
      </c>
      <c r="R2" s="931" t="s">
        <v>219</v>
      </c>
      <c r="S2" s="931" t="s">
        <v>220</v>
      </c>
      <c r="T2" s="931" t="s">
        <v>419</v>
      </c>
      <c r="U2" s="939" t="s">
        <v>221</v>
      </c>
      <c r="V2" s="938" t="s">
        <v>218</v>
      </c>
      <c r="W2" s="931" t="s">
        <v>219</v>
      </c>
      <c r="X2" s="931" t="s">
        <v>220</v>
      </c>
      <c r="Y2" s="931" t="s">
        <v>419</v>
      </c>
      <c r="Z2" s="920"/>
      <c r="AA2" s="920"/>
      <c r="AB2" s="920"/>
      <c r="AC2" s="942"/>
      <c r="AD2" s="920"/>
      <c r="AE2" s="920"/>
      <c r="AF2" s="931"/>
      <c r="AG2" s="931"/>
      <c r="AH2" s="931"/>
      <c r="AI2" s="930"/>
      <c r="AJ2" s="930"/>
      <c r="AK2" s="931" t="s">
        <v>222</v>
      </c>
      <c r="AL2" s="931"/>
      <c r="AM2" s="931"/>
      <c r="AN2" s="938"/>
      <c r="AO2" s="931" t="s">
        <v>680</v>
      </c>
      <c r="AP2" s="931"/>
      <c r="AQ2" s="917" t="s">
        <v>712</v>
      </c>
      <c r="AR2" s="918"/>
      <c r="AS2" s="643"/>
    </row>
    <row r="3" spans="2:45" s="289" customFormat="1" ht="22.5" customHeight="1">
      <c r="B3" s="922"/>
      <c r="C3" s="388" t="s">
        <v>314</v>
      </c>
      <c r="D3" s="388" t="s">
        <v>315</v>
      </c>
      <c r="E3" s="388" t="s">
        <v>314</v>
      </c>
      <c r="F3" s="388" t="s">
        <v>315</v>
      </c>
      <c r="G3" s="276" t="s">
        <v>317</v>
      </c>
      <c r="H3" s="276" t="s">
        <v>317</v>
      </c>
      <c r="I3" s="388" t="s">
        <v>315</v>
      </c>
      <c r="J3" s="388" t="s">
        <v>424</v>
      </c>
      <c r="K3" s="389" t="s">
        <v>287</v>
      </c>
      <c r="L3" s="389" t="s">
        <v>223</v>
      </c>
      <c r="M3" s="274" t="s">
        <v>283</v>
      </c>
      <c r="N3" s="274" t="s">
        <v>311</v>
      </c>
      <c r="O3" s="274" t="s">
        <v>283</v>
      </c>
      <c r="P3" s="274" t="s">
        <v>311</v>
      </c>
      <c r="Q3" s="931"/>
      <c r="R3" s="931"/>
      <c r="S3" s="931"/>
      <c r="T3" s="931"/>
      <c r="U3" s="938"/>
      <c r="V3" s="938"/>
      <c r="W3" s="931"/>
      <c r="X3" s="931"/>
      <c r="Y3" s="931"/>
      <c r="Z3" s="495" t="s">
        <v>455</v>
      </c>
      <c r="AA3" s="495" t="s">
        <v>420</v>
      </c>
      <c r="AB3" s="495" t="s">
        <v>428</v>
      </c>
      <c r="AC3" s="943"/>
      <c r="AD3" s="495" t="s">
        <v>453</v>
      </c>
      <c r="AE3" s="495" t="s">
        <v>421</v>
      </c>
      <c r="AF3" s="931"/>
      <c r="AG3" s="931"/>
      <c r="AH3" s="931"/>
      <c r="AI3" s="939" t="s">
        <v>589</v>
      </c>
      <c r="AJ3" s="944"/>
      <c r="AK3" s="491" t="s">
        <v>224</v>
      </c>
      <c r="AL3" s="491" t="s">
        <v>515</v>
      </c>
      <c r="AM3" s="875" t="s">
        <v>291</v>
      </c>
      <c r="AN3" s="946"/>
      <c r="AO3" s="729" t="s">
        <v>224</v>
      </c>
      <c r="AP3" s="753" t="s">
        <v>515</v>
      </c>
      <c r="AQ3" s="752" t="s">
        <v>224</v>
      </c>
      <c r="AR3" s="554" t="s">
        <v>515</v>
      </c>
      <c r="AS3" s="643"/>
    </row>
    <row r="4" spans="2:45" s="290" customFormat="1" ht="22.5" customHeight="1" thickBot="1">
      <c r="B4" s="923"/>
      <c r="C4" s="275" t="s">
        <v>226</v>
      </c>
      <c r="D4" s="275" t="s">
        <v>226</v>
      </c>
      <c r="E4" s="275" t="s">
        <v>226</v>
      </c>
      <c r="F4" s="275" t="s">
        <v>226</v>
      </c>
      <c r="G4" s="275" t="s">
        <v>37</v>
      </c>
      <c r="H4" s="275" t="s">
        <v>37</v>
      </c>
      <c r="I4" s="275" t="s">
        <v>226</v>
      </c>
      <c r="J4" s="275" t="s">
        <v>226</v>
      </c>
      <c r="K4" s="390" t="s">
        <v>294</v>
      </c>
      <c r="L4" s="275" t="s">
        <v>294</v>
      </c>
      <c r="M4" s="275" t="s">
        <v>226</v>
      </c>
      <c r="N4" s="275" t="s">
        <v>226</v>
      </c>
      <c r="O4" s="275" t="s">
        <v>226</v>
      </c>
      <c r="P4" s="275" t="s">
        <v>226</v>
      </c>
      <c r="Q4" s="275" t="str">
        <f>R4</f>
        <v>m</v>
      </c>
      <c r="R4" s="275" t="s">
        <v>227</v>
      </c>
      <c r="S4" s="275" t="s">
        <v>228</v>
      </c>
      <c r="T4" s="275" t="s">
        <v>37</v>
      </c>
      <c r="U4" s="391" t="s">
        <v>227</v>
      </c>
      <c r="V4" s="391" t="str">
        <f>W4</f>
        <v>m</v>
      </c>
      <c r="W4" s="275" t="s">
        <v>20</v>
      </c>
      <c r="X4" s="275" t="s">
        <v>37</v>
      </c>
      <c r="Y4" s="275" t="s">
        <v>37</v>
      </c>
      <c r="Z4" s="275" t="s">
        <v>20</v>
      </c>
      <c r="AA4" s="275" t="s">
        <v>20</v>
      </c>
      <c r="AB4" s="275" t="s">
        <v>20</v>
      </c>
      <c r="AC4" s="275" t="s">
        <v>29</v>
      </c>
      <c r="AD4" s="275" t="s">
        <v>29</v>
      </c>
      <c r="AE4" s="275" t="s">
        <v>308</v>
      </c>
      <c r="AF4" s="275" t="s">
        <v>225</v>
      </c>
      <c r="AG4" s="275" t="s">
        <v>38</v>
      </c>
      <c r="AH4" s="275" t="s">
        <v>38</v>
      </c>
      <c r="AI4" s="275" t="s">
        <v>588</v>
      </c>
      <c r="AJ4" s="275" t="s">
        <v>587</v>
      </c>
      <c r="AK4" s="275" t="s">
        <v>226</v>
      </c>
      <c r="AL4" s="275" t="s">
        <v>514</v>
      </c>
      <c r="AM4" s="275" t="s">
        <v>576</v>
      </c>
      <c r="AN4" s="391" t="s">
        <v>577</v>
      </c>
      <c r="AO4" s="391" t="s">
        <v>226</v>
      </c>
      <c r="AP4" s="754" t="s">
        <v>514</v>
      </c>
      <c r="AQ4" s="640" t="s">
        <v>226</v>
      </c>
      <c r="AR4" s="555" t="s">
        <v>514</v>
      </c>
      <c r="AS4" s="644"/>
    </row>
    <row r="5" spans="2:45" s="488" customFormat="1" ht="25.5" customHeight="1">
      <c r="B5" s="477" t="s">
        <v>578</v>
      </c>
      <c r="C5" s="478"/>
      <c r="D5" s="478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478"/>
      <c r="P5" s="478"/>
      <c r="Q5" s="479"/>
      <c r="R5" s="480"/>
      <c r="S5" s="481">
        <f t="shared" ref="S5" si="0">Q5*R5</f>
        <v>0</v>
      </c>
      <c r="T5" s="480"/>
      <c r="U5" s="482">
        <f t="shared" ref="U5" si="1">INT(R5/6.00000001)*Q5</f>
        <v>0</v>
      </c>
      <c r="V5" s="483"/>
      <c r="W5" s="624"/>
      <c r="X5" s="558">
        <f t="shared" ref="X5" si="2">V5*W5</f>
        <v>0</v>
      </c>
      <c r="Y5" s="480"/>
      <c r="Z5" s="485"/>
      <c r="AA5" s="485"/>
      <c r="AB5" s="485"/>
      <c r="AC5" s="485">
        <v>10</v>
      </c>
      <c r="AD5" s="478"/>
      <c r="AE5" s="478"/>
      <c r="AF5" s="478"/>
      <c r="AG5" s="478"/>
      <c r="AH5" s="478"/>
      <c r="AI5" s="636"/>
      <c r="AJ5" s="636"/>
      <c r="AK5" s="485"/>
      <c r="AL5" s="553"/>
      <c r="AM5" s="486"/>
      <c r="AN5" s="751"/>
      <c r="AO5" s="755"/>
      <c r="AP5" s="756"/>
      <c r="AQ5" s="641"/>
      <c r="AR5" s="487"/>
      <c r="AS5" s="645"/>
    </row>
    <row r="6" spans="2:45" s="488" customFormat="1" ht="25.5" customHeight="1">
      <c r="B6" s="477" t="s">
        <v>713</v>
      </c>
      <c r="C6" s="478"/>
      <c r="D6" s="478">
        <v>10</v>
      </c>
      <c r="E6" s="478"/>
      <c r="F6" s="478">
        <v>20</v>
      </c>
      <c r="G6" s="478">
        <v>10</v>
      </c>
      <c r="H6" s="478">
        <v>10</v>
      </c>
      <c r="I6" s="478"/>
      <c r="J6" s="478"/>
      <c r="K6" s="478"/>
      <c r="L6" s="478"/>
      <c r="M6" s="478"/>
      <c r="N6" s="478"/>
      <c r="O6" s="478"/>
      <c r="P6" s="478"/>
      <c r="Q6" s="479"/>
      <c r="R6" s="480"/>
      <c r="S6" s="481"/>
      <c r="T6" s="480"/>
      <c r="U6" s="482"/>
      <c r="V6" s="489"/>
      <c r="W6" s="490"/>
      <c r="X6" s="484"/>
      <c r="Y6" s="480"/>
      <c r="Z6" s="485"/>
      <c r="AA6" s="485"/>
      <c r="AB6" s="485"/>
      <c r="AC6" s="485"/>
      <c r="AD6" s="478"/>
      <c r="AE6" s="478"/>
      <c r="AF6" s="478"/>
      <c r="AG6" s="478"/>
      <c r="AH6" s="478"/>
      <c r="AI6" s="636"/>
      <c r="AJ6" s="636"/>
      <c r="AK6" s="485"/>
      <c r="AL6" s="553"/>
      <c r="AM6" s="486"/>
      <c r="AN6" s="751"/>
      <c r="AO6" s="755"/>
      <c r="AP6" s="756"/>
      <c r="AQ6" s="641">
        <v>22</v>
      </c>
      <c r="AR6" s="487">
        <v>3</v>
      </c>
      <c r="AS6" s="645"/>
    </row>
    <row r="7" spans="2:45" s="488" customFormat="1" ht="25.5" customHeight="1">
      <c r="B7" s="477" t="s">
        <v>714</v>
      </c>
      <c r="C7" s="478"/>
      <c r="D7" s="478"/>
      <c r="E7" s="478"/>
      <c r="F7" s="478"/>
      <c r="G7" s="478"/>
      <c r="H7" s="478"/>
      <c r="I7" s="478"/>
      <c r="J7" s="478"/>
      <c r="K7" s="478"/>
      <c r="L7" s="478"/>
      <c r="M7" s="478"/>
      <c r="N7" s="478"/>
      <c r="O7" s="478"/>
      <c r="P7" s="478"/>
      <c r="Q7" s="479"/>
      <c r="R7" s="480"/>
      <c r="S7" s="481"/>
      <c r="T7" s="480"/>
      <c r="U7" s="482"/>
      <c r="V7" s="489"/>
      <c r="W7" s="490"/>
      <c r="X7" s="484"/>
      <c r="Y7" s="480"/>
      <c r="Z7" s="485"/>
      <c r="AA7" s="485"/>
      <c r="AB7" s="485"/>
      <c r="AC7" s="485"/>
      <c r="AD7" s="478"/>
      <c r="AE7" s="478"/>
      <c r="AF7" s="478">
        <v>1</v>
      </c>
      <c r="AG7" s="478"/>
      <c r="AH7" s="478"/>
      <c r="AI7" s="636"/>
      <c r="AJ7" s="636"/>
      <c r="AK7" s="485"/>
      <c r="AL7" s="553"/>
      <c r="AM7" s="486"/>
      <c r="AN7" s="751"/>
      <c r="AO7" s="755"/>
      <c r="AP7" s="756"/>
      <c r="AQ7" s="641"/>
      <c r="AR7" s="487"/>
      <c r="AS7" s="645"/>
    </row>
    <row r="8" spans="2:45" s="488" customFormat="1" ht="25.5" customHeight="1">
      <c r="B8" s="477" t="s">
        <v>715</v>
      </c>
      <c r="C8" s="478"/>
      <c r="D8" s="478"/>
      <c r="E8" s="478"/>
      <c r="F8" s="478">
        <v>10</v>
      </c>
      <c r="G8" s="478"/>
      <c r="H8" s="478">
        <v>20</v>
      </c>
      <c r="I8" s="478"/>
      <c r="J8" s="478"/>
      <c r="K8" s="478"/>
      <c r="L8" s="478"/>
      <c r="M8" s="478"/>
      <c r="N8" s="478"/>
      <c r="O8" s="478"/>
      <c r="P8" s="478"/>
      <c r="Q8" s="479"/>
      <c r="R8" s="480"/>
      <c r="S8" s="481"/>
      <c r="T8" s="480"/>
      <c r="U8" s="482"/>
      <c r="V8" s="489"/>
      <c r="W8" s="490"/>
      <c r="X8" s="484"/>
      <c r="Y8" s="480"/>
      <c r="Z8" s="485"/>
      <c r="AA8" s="485"/>
      <c r="AB8" s="485"/>
      <c r="AC8" s="485"/>
      <c r="AD8" s="478"/>
      <c r="AE8" s="478"/>
      <c r="AF8" s="478"/>
      <c r="AG8" s="478"/>
      <c r="AH8" s="478"/>
      <c r="AI8" s="636"/>
      <c r="AJ8" s="636"/>
      <c r="AK8" s="485">
        <v>18</v>
      </c>
      <c r="AL8" s="553">
        <v>2</v>
      </c>
      <c r="AM8" s="486">
        <v>1</v>
      </c>
      <c r="AN8" s="751"/>
      <c r="AO8" s="755"/>
      <c r="AP8" s="756"/>
      <c r="AQ8" s="641"/>
      <c r="AR8" s="487"/>
      <c r="AS8" s="645"/>
    </row>
    <row r="9" spans="2:45" s="488" customFormat="1" ht="25.5" customHeight="1">
      <c r="B9" s="477" t="s">
        <v>716</v>
      </c>
      <c r="C9" s="478"/>
      <c r="D9" s="478"/>
      <c r="E9" s="478"/>
      <c r="F9" s="478">
        <v>10</v>
      </c>
      <c r="G9" s="478"/>
      <c r="H9" s="478">
        <v>20</v>
      </c>
      <c r="I9" s="478"/>
      <c r="J9" s="478"/>
      <c r="K9" s="478"/>
      <c r="L9" s="478"/>
      <c r="M9" s="478"/>
      <c r="N9" s="478"/>
      <c r="O9" s="478"/>
      <c r="P9" s="478"/>
      <c r="Q9" s="479"/>
      <c r="R9" s="480"/>
      <c r="S9" s="481"/>
      <c r="T9" s="480"/>
      <c r="U9" s="482"/>
      <c r="V9" s="489"/>
      <c r="W9" s="490"/>
      <c r="X9" s="484"/>
      <c r="Y9" s="480"/>
      <c r="Z9" s="485"/>
      <c r="AA9" s="485"/>
      <c r="AB9" s="485"/>
      <c r="AC9" s="485"/>
      <c r="AD9" s="478"/>
      <c r="AE9" s="478"/>
      <c r="AF9" s="478"/>
      <c r="AG9" s="478"/>
      <c r="AH9" s="478"/>
      <c r="AI9" s="636"/>
      <c r="AJ9" s="636"/>
      <c r="AK9" s="485">
        <v>16</v>
      </c>
      <c r="AL9" s="553">
        <v>2</v>
      </c>
      <c r="AM9" s="486"/>
      <c r="AN9" s="751">
        <v>1</v>
      </c>
      <c r="AO9" s="755"/>
      <c r="AP9" s="756"/>
      <c r="AQ9" s="641"/>
      <c r="AR9" s="487"/>
      <c r="AS9" s="645"/>
    </row>
    <row r="10" spans="2:45" s="488" customFormat="1" ht="25.5" customHeight="1">
      <c r="B10" s="477" t="s">
        <v>717</v>
      </c>
      <c r="C10" s="478"/>
      <c r="D10" s="478"/>
      <c r="E10" s="478">
        <v>10</v>
      </c>
      <c r="F10" s="478"/>
      <c r="G10" s="478"/>
      <c r="H10" s="478">
        <v>10</v>
      </c>
      <c r="I10" s="478"/>
      <c r="J10" s="478"/>
      <c r="K10" s="478"/>
      <c r="L10" s="478"/>
      <c r="M10" s="478"/>
      <c r="N10" s="478"/>
      <c r="O10" s="478"/>
      <c r="P10" s="478"/>
      <c r="Q10" s="479"/>
      <c r="R10" s="480"/>
      <c r="S10" s="481"/>
      <c r="T10" s="480"/>
      <c r="U10" s="482"/>
      <c r="V10" s="489"/>
      <c r="W10" s="490"/>
      <c r="X10" s="484"/>
      <c r="Y10" s="480"/>
      <c r="Z10" s="485"/>
      <c r="AA10" s="485"/>
      <c r="AB10" s="485"/>
      <c r="AC10" s="485"/>
      <c r="AD10" s="478"/>
      <c r="AE10" s="478"/>
      <c r="AF10" s="478"/>
      <c r="AG10" s="478"/>
      <c r="AH10" s="478"/>
      <c r="AI10" s="636"/>
      <c r="AJ10" s="636"/>
      <c r="AK10" s="485">
        <v>18</v>
      </c>
      <c r="AL10" s="553">
        <v>2</v>
      </c>
      <c r="AM10" s="486"/>
      <c r="AN10" s="751">
        <v>1</v>
      </c>
      <c r="AO10" s="755"/>
      <c r="AP10" s="756"/>
      <c r="AQ10" s="641"/>
      <c r="AR10" s="487"/>
      <c r="AS10" s="645"/>
    </row>
    <row r="11" spans="2:45" s="488" customFormat="1" ht="25.5" customHeight="1">
      <c r="B11" s="477" t="s">
        <v>718</v>
      </c>
      <c r="C11" s="478"/>
      <c r="D11" s="478"/>
      <c r="E11" s="478"/>
      <c r="F11" s="478"/>
      <c r="G11" s="478"/>
      <c r="H11" s="478"/>
      <c r="I11" s="478"/>
      <c r="J11" s="478"/>
      <c r="K11" s="478"/>
      <c r="L11" s="478"/>
      <c r="M11" s="478"/>
      <c r="N11" s="478"/>
      <c r="O11" s="478"/>
      <c r="P11" s="478"/>
      <c r="Q11" s="479"/>
      <c r="R11" s="480"/>
      <c r="S11" s="481"/>
      <c r="T11" s="480"/>
      <c r="U11" s="482"/>
      <c r="V11" s="489"/>
      <c r="W11" s="490"/>
      <c r="X11" s="484"/>
      <c r="Y11" s="480"/>
      <c r="Z11" s="485"/>
      <c r="AA11" s="485"/>
      <c r="AB11" s="485"/>
      <c r="AC11" s="485"/>
      <c r="AD11" s="478"/>
      <c r="AE11" s="478"/>
      <c r="AF11" s="478">
        <v>1</v>
      </c>
      <c r="AG11" s="478"/>
      <c r="AH11" s="478"/>
      <c r="AI11" s="636"/>
      <c r="AJ11" s="636"/>
      <c r="AK11" s="485"/>
      <c r="AL11" s="553"/>
      <c r="AM11" s="486"/>
      <c r="AN11" s="751"/>
      <c r="AO11" s="755"/>
      <c r="AP11" s="756"/>
      <c r="AQ11" s="641"/>
      <c r="AR11" s="487"/>
      <c r="AS11" s="645"/>
    </row>
    <row r="12" spans="2:45" s="488" customFormat="1" ht="25.5" customHeight="1">
      <c r="B12" s="477" t="s">
        <v>719</v>
      </c>
      <c r="C12" s="478"/>
      <c r="D12" s="478"/>
      <c r="E12" s="478"/>
      <c r="F12" s="478">
        <v>10</v>
      </c>
      <c r="G12" s="478"/>
      <c r="H12" s="478">
        <v>10</v>
      </c>
      <c r="I12" s="478"/>
      <c r="J12" s="478"/>
      <c r="K12" s="478"/>
      <c r="L12" s="478"/>
      <c r="M12" s="478"/>
      <c r="N12" s="478"/>
      <c r="O12" s="478"/>
      <c r="P12" s="478"/>
      <c r="Q12" s="479"/>
      <c r="R12" s="480"/>
      <c r="S12" s="481"/>
      <c r="T12" s="480"/>
      <c r="U12" s="482"/>
      <c r="V12" s="489"/>
      <c r="W12" s="490"/>
      <c r="X12" s="484"/>
      <c r="Y12" s="480"/>
      <c r="Z12" s="485"/>
      <c r="AA12" s="485"/>
      <c r="AB12" s="485"/>
      <c r="AC12" s="485"/>
      <c r="AD12" s="478"/>
      <c r="AE12" s="478"/>
      <c r="AF12" s="478"/>
      <c r="AG12" s="478"/>
      <c r="AH12" s="478"/>
      <c r="AI12" s="636"/>
      <c r="AJ12" s="636"/>
      <c r="AK12" s="485">
        <v>16</v>
      </c>
      <c r="AL12" s="553">
        <v>1</v>
      </c>
      <c r="AM12" s="486">
        <v>1</v>
      </c>
      <c r="AN12" s="751"/>
      <c r="AO12" s="755"/>
      <c r="AP12" s="756"/>
      <c r="AQ12" s="641"/>
      <c r="AR12" s="487"/>
      <c r="AS12" s="645"/>
    </row>
    <row r="13" spans="2:45" s="488" customFormat="1" ht="25.5" customHeight="1">
      <c r="B13" s="477" t="s">
        <v>720</v>
      </c>
      <c r="C13" s="478"/>
      <c r="D13" s="478">
        <v>10</v>
      </c>
      <c r="E13" s="478"/>
      <c r="F13" s="478">
        <v>10</v>
      </c>
      <c r="G13" s="478">
        <v>10</v>
      </c>
      <c r="H13" s="478">
        <v>10</v>
      </c>
      <c r="I13" s="478"/>
      <c r="J13" s="478"/>
      <c r="K13" s="478"/>
      <c r="L13" s="478"/>
      <c r="M13" s="478"/>
      <c r="N13" s="478"/>
      <c r="O13" s="478"/>
      <c r="P13" s="478"/>
      <c r="Q13" s="479"/>
      <c r="R13" s="480"/>
      <c r="S13" s="481"/>
      <c r="T13" s="480"/>
      <c r="U13" s="482"/>
      <c r="V13" s="489"/>
      <c r="W13" s="490"/>
      <c r="X13" s="484"/>
      <c r="Y13" s="480"/>
      <c r="Z13" s="485"/>
      <c r="AA13" s="485"/>
      <c r="AB13" s="485"/>
      <c r="AC13" s="485"/>
      <c r="AD13" s="478"/>
      <c r="AE13" s="478"/>
      <c r="AF13" s="478"/>
      <c r="AG13" s="478"/>
      <c r="AH13" s="478"/>
      <c r="AI13" s="636"/>
      <c r="AJ13" s="636"/>
      <c r="AK13" s="485"/>
      <c r="AL13" s="553"/>
      <c r="AM13" s="486"/>
      <c r="AN13" s="751"/>
      <c r="AO13" s="755">
        <v>16</v>
      </c>
      <c r="AP13" s="756">
        <v>2</v>
      </c>
      <c r="AQ13" s="641"/>
      <c r="AR13" s="487"/>
      <c r="AS13" s="645"/>
    </row>
    <row r="14" spans="2:45" s="488" customFormat="1" ht="25.5" customHeight="1">
      <c r="B14" s="477" t="s">
        <v>721</v>
      </c>
      <c r="C14" s="478"/>
      <c r="D14" s="478"/>
      <c r="E14" s="478">
        <v>10</v>
      </c>
      <c r="F14" s="478"/>
      <c r="G14" s="478"/>
      <c r="H14" s="478">
        <v>10</v>
      </c>
      <c r="I14" s="478"/>
      <c r="J14" s="478"/>
      <c r="K14" s="478"/>
      <c r="L14" s="478"/>
      <c r="M14" s="478"/>
      <c r="N14" s="478"/>
      <c r="O14" s="478"/>
      <c r="P14" s="478"/>
      <c r="Q14" s="479"/>
      <c r="R14" s="480"/>
      <c r="S14" s="481"/>
      <c r="T14" s="480"/>
      <c r="U14" s="482"/>
      <c r="V14" s="489"/>
      <c r="W14" s="490"/>
      <c r="X14" s="484"/>
      <c r="Y14" s="480"/>
      <c r="Z14" s="485"/>
      <c r="AA14" s="485"/>
      <c r="AB14" s="485"/>
      <c r="AC14" s="485"/>
      <c r="AD14" s="478"/>
      <c r="AE14" s="478"/>
      <c r="AF14" s="478"/>
      <c r="AG14" s="478"/>
      <c r="AH14" s="478"/>
      <c r="AI14" s="636"/>
      <c r="AJ14" s="636"/>
      <c r="AK14" s="485">
        <v>16</v>
      </c>
      <c r="AL14" s="553">
        <v>2</v>
      </c>
      <c r="AM14" s="486"/>
      <c r="AN14" s="751">
        <v>1</v>
      </c>
      <c r="AO14" s="755"/>
      <c r="AP14" s="756"/>
      <c r="AQ14" s="641"/>
      <c r="AR14" s="487"/>
      <c r="AS14" s="645"/>
    </row>
    <row r="15" spans="2:45" s="488" customFormat="1" ht="25.5" customHeight="1">
      <c r="B15" s="477"/>
      <c r="C15" s="478"/>
      <c r="D15" s="478"/>
      <c r="E15" s="478"/>
      <c r="F15" s="478"/>
      <c r="G15" s="478"/>
      <c r="H15" s="478"/>
      <c r="I15" s="478"/>
      <c r="J15" s="478"/>
      <c r="K15" s="478"/>
      <c r="L15" s="478"/>
      <c r="M15" s="478"/>
      <c r="N15" s="478"/>
      <c r="O15" s="478"/>
      <c r="P15" s="478"/>
      <c r="Q15" s="479"/>
      <c r="R15" s="480"/>
      <c r="S15" s="481">
        <f t="shared" ref="S15" si="3">Q15*R15</f>
        <v>0</v>
      </c>
      <c r="T15" s="480"/>
      <c r="U15" s="482">
        <f t="shared" ref="U15" si="4">INT(R15/6.00000001)*Q15</f>
        <v>0</v>
      </c>
      <c r="V15" s="489"/>
      <c r="W15" s="490"/>
      <c r="X15" s="484">
        <f t="shared" ref="X15" si="5">V15*W15</f>
        <v>0</v>
      </c>
      <c r="Y15" s="480"/>
      <c r="Z15" s="485"/>
      <c r="AA15" s="485"/>
      <c r="AB15" s="485"/>
      <c r="AC15" s="485"/>
      <c r="AD15" s="478"/>
      <c r="AE15" s="478"/>
      <c r="AF15" s="478"/>
      <c r="AG15" s="478"/>
      <c r="AH15" s="478"/>
      <c r="AI15" s="636"/>
      <c r="AJ15" s="636"/>
      <c r="AK15" s="485"/>
      <c r="AL15" s="553"/>
      <c r="AM15" s="486"/>
      <c r="AN15" s="751"/>
      <c r="AO15" s="755"/>
      <c r="AP15" s="756"/>
      <c r="AQ15" s="641"/>
      <c r="AR15" s="487"/>
      <c r="AS15" s="645"/>
    </row>
    <row r="16" spans="2:45" s="291" customFormat="1" ht="25.5" customHeight="1" thickBot="1">
      <c r="B16" s="287" t="s">
        <v>295</v>
      </c>
      <c r="C16" s="288">
        <f t="shared" ref="C16:P16" si="6">SUM(C5:C15)</f>
        <v>0</v>
      </c>
      <c r="D16" s="288">
        <f t="shared" si="6"/>
        <v>20</v>
      </c>
      <c r="E16" s="288">
        <f t="shared" si="6"/>
        <v>20</v>
      </c>
      <c r="F16" s="288">
        <f t="shared" si="6"/>
        <v>60</v>
      </c>
      <c r="G16" s="392">
        <f t="shared" si="6"/>
        <v>20</v>
      </c>
      <c r="H16" s="392">
        <f t="shared" si="6"/>
        <v>90</v>
      </c>
      <c r="I16" s="288">
        <f t="shared" si="6"/>
        <v>0</v>
      </c>
      <c r="J16" s="288">
        <f t="shared" si="6"/>
        <v>0</v>
      </c>
      <c r="K16" s="288">
        <f t="shared" si="6"/>
        <v>0</v>
      </c>
      <c r="L16" s="288">
        <f t="shared" si="6"/>
        <v>0</v>
      </c>
      <c r="M16" s="288">
        <f t="shared" si="6"/>
        <v>0</v>
      </c>
      <c r="N16" s="288">
        <f t="shared" si="6"/>
        <v>0</v>
      </c>
      <c r="O16" s="288">
        <f t="shared" si="6"/>
        <v>0</v>
      </c>
      <c r="P16" s="288">
        <f t="shared" si="6"/>
        <v>0</v>
      </c>
      <c r="Q16" s="288"/>
      <c r="R16" s="288">
        <f>SUM(R5:R15)</f>
        <v>0</v>
      </c>
      <c r="S16" s="288">
        <f>SUM(S5:S15)</f>
        <v>0</v>
      </c>
      <c r="T16" s="288">
        <f>SUM(T5:T15)</f>
        <v>0</v>
      </c>
      <c r="U16" s="392">
        <f>SUM(U5:U15)</f>
        <v>0</v>
      </c>
      <c r="V16" s="393"/>
      <c r="W16" s="393">
        <f t="shared" ref="W16:AN16" si="7">SUM(W5:W15)</f>
        <v>0</v>
      </c>
      <c r="X16" s="393">
        <f t="shared" si="7"/>
        <v>0</v>
      </c>
      <c r="Y16" s="288">
        <f t="shared" si="7"/>
        <v>0</v>
      </c>
      <c r="Z16" s="288">
        <f t="shared" si="7"/>
        <v>0</v>
      </c>
      <c r="AA16" s="288">
        <f t="shared" si="7"/>
        <v>0</v>
      </c>
      <c r="AB16" s="288">
        <f t="shared" si="7"/>
        <v>0</v>
      </c>
      <c r="AC16" s="288">
        <f t="shared" si="7"/>
        <v>10</v>
      </c>
      <c r="AD16" s="288">
        <f t="shared" si="7"/>
        <v>0</v>
      </c>
      <c r="AE16" s="288">
        <f t="shared" si="7"/>
        <v>0</v>
      </c>
      <c r="AF16" s="288">
        <f t="shared" si="7"/>
        <v>2</v>
      </c>
      <c r="AG16" s="288">
        <f t="shared" si="7"/>
        <v>0</v>
      </c>
      <c r="AH16" s="288">
        <f t="shared" si="7"/>
        <v>0</v>
      </c>
      <c r="AI16" s="642">
        <f t="shared" si="7"/>
        <v>0</v>
      </c>
      <c r="AJ16" s="288">
        <f t="shared" si="7"/>
        <v>0</v>
      </c>
      <c r="AK16" s="701">
        <f t="shared" si="7"/>
        <v>84</v>
      </c>
      <c r="AL16" s="557">
        <f t="shared" si="7"/>
        <v>9</v>
      </c>
      <c r="AM16" s="702">
        <f t="shared" si="7"/>
        <v>2</v>
      </c>
      <c r="AN16" s="552">
        <f t="shared" si="7"/>
        <v>3</v>
      </c>
      <c r="AO16" s="757">
        <f t="shared" ref="AO16:AP16" si="8">SUM(AO5:AO15)</f>
        <v>16</v>
      </c>
      <c r="AP16" s="702">
        <f t="shared" si="8"/>
        <v>2</v>
      </c>
      <c r="AQ16" s="552">
        <f>SUM(AQ5:AQ15)</f>
        <v>22</v>
      </c>
      <c r="AR16" s="556">
        <f>SUM(AR5:AR15)</f>
        <v>3</v>
      </c>
      <c r="AS16" s="646"/>
    </row>
    <row r="17" spans="2:44" ht="17.25" customHeight="1">
      <c r="B17" s="292"/>
      <c r="C17" s="293"/>
      <c r="D17" s="293"/>
      <c r="E17" s="293"/>
      <c r="F17" s="293"/>
      <c r="G17" s="293"/>
      <c r="H17" s="293"/>
      <c r="I17" s="293"/>
      <c r="J17" s="293"/>
      <c r="K17" s="293"/>
      <c r="L17" s="293"/>
      <c r="M17" s="492"/>
      <c r="N17" s="492"/>
      <c r="O17" s="492"/>
      <c r="P17" s="492"/>
      <c r="Q17" s="293"/>
      <c r="R17" s="293"/>
      <c r="S17" s="940">
        <f>SUM(S16:T16)</f>
        <v>0</v>
      </c>
      <c r="T17" s="941"/>
      <c r="U17" s="293"/>
      <c r="V17" s="293"/>
      <c r="W17" s="293"/>
      <c r="X17" s="940">
        <f>SUM(X16:Y16)</f>
        <v>0</v>
      </c>
      <c r="Y17" s="941"/>
      <c r="Z17" s="293"/>
      <c r="AA17" s="293"/>
      <c r="AB17" s="293"/>
      <c r="AC17" s="293"/>
      <c r="AD17" s="293"/>
      <c r="AE17" s="293"/>
      <c r="AF17" s="293"/>
      <c r="AG17" s="293"/>
      <c r="AH17" s="293"/>
      <c r="AI17" s="293"/>
      <c r="AJ17" s="293"/>
      <c r="AK17" s="293"/>
      <c r="AL17" s="293"/>
      <c r="AM17" s="293"/>
      <c r="AN17" s="293"/>
      <c r="AO17" s="293"/>
      <c r="AP17" s="293"/>
      <c r="AQ17" s="293"/>
      <c r="AR17" s="293"/>
    </row>
    <row r="18" spans="2:44" ht="17.25" customHeight="1">
      <c r="L18" s="394">
        <f>SUM(K16:L16)</f>
        <v>0</v>
      </c>
      <c r="M18" s="936">
        <f>SUM(M16:N16)</f>
        <v>0</v>
      </c>
      <c r="N18" s="937"/>
      <c r="O18" s="936">
        <f>SUM(O16:P16)</f>
        <v>0</v>
      </c>
      <c r="P18" s="937"/>
    </row>
    <row r="19" spans="2:44" ht="17.25" customHeight="1">
      <c r="M19" s="295"/>
      <c r="N19" s="295"/>
      <c r="O19" s="295"/>
      <c r="P19" s="295"/>
      <c r="S19" s="394"/>
      <c r="T19" s="394"/>
      <c r="W19" s="394">
        <f>W16+R16+Z16</f>
        <v>0</v>
      </c>
      <c r="X19" s="394"/>
      <c r="Y19" s="394"/>
    </row>
    <row r="20" spans="2:44" ht="17.25" customHeight="1">
      <c r="S20" s="394"/>
      <c r="T20" s="394"/>
      <c r="X20" s="394"/>
      <c r="Y20" s="394"/>
    </row>
  </sheetData>
  <mergeCells count="38">
    <mergeCell ref="AO2:AP2"/>
    <mergeCell ref="AK1:AR1"/>
    <mergeCell ref="AK2:AN2"/>
    <mergeCell ref="AM3:AN3"/>
    <mergeCell ref="AD1:AD2"/>
    <mergeCell ref="AC1:AC3"/>
    <mergeCell ref="AI1:AJ2"/>
    <mergeCell ref="AI3:AJ3"/>
    <mergeCell ref="AH1:AH3"/>
    <mergeCell ref="AB1:AB2"/>
    <mergeCell ref="O18:P18"/>
    <mergeCell ref="M18:N18"/>
    <mergeCell ref="V2:V3"/>
    <mergeCell ref="W2:W3"/>
    <mergeCell ref="X2:X3"/>
    <mergeCell ref="Q2:Q3"/>
    <mergeCell ref="R2:R3"/>
    <mergeCell ref="S2:S3"/>
    <mergeCell ref="U2:U3"/>
    <mergeCell ref="T2:T3"/>
    <mergeCell ref="S17:T17"/>
    <mergeCell ref="X17:Y17"/>
    <mergeCell ref="E1:F1"/>
    <mergeCell ref="C1:D1"/>
    <mergeCell ref="AQ2:AR2"/>
    <mergeCell ref="Z1:Z2"/>
    <mergeCell ref="B1:B4"/>
    <mergeCell ref="K1:L1"/>
    <mergeCell ref="M1:N2"/>
    <mergeCell ref="O1:P2"/>
    <mergeCell ref="I1:J2"/>
    <mergeCell ref="Y2:Y3"/>
    <mergeCell ref="V1:Y1"/>
    <mergeCell ref="AA1:AA2"/>
    <mergeCell ref="AE1:AE2"/>
    <mergeCell ref="AG1:AG3"/>
    <mergeCell ref="AF1:AF3"/>
    <mergeCell ref="Q1:U1"/>
  </mergeCells>
  <phoneticPr fontId="5" type="noConversion"/>
  <pageMargins left="0.94488188976377963" right="0.35433070866141736" top="0.86614173228346458" bottom="0.27559055118110237" header="0.51181102362204722" footer="0.15748031496062992"/>
  <pageSetup paperSize="9" scale="90" orientation="landscape" blackAndWhite="1" r:id="rId1"/>
  <headerFooter alignWithMargins="0">
    <oddHeader>&amp;L       &amp;"굴림체,굵게"○.구조물 집계표&amp;"바탕체,보통"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30"/>
  <sheetViews>
    <sheetView view="pageBreakPreview" zoomScale="115" zoomScaleSheetLayoutView="115" workbookViewId="0">
      <selection activeCell="I21" sqref="I21"/>
    </sheetView>
  </sheetViews>
  <sheetFormatPr defaultColWidth="13.625" defaultRowHeight="16.5" customHeight="1"/>
  <cols>
    <col min="1" max="1" width="12.25" style="1" customWidth="1"/>
    <col min="2" max="2" width="15" style="1" customWidth="1"/>
    <col min="3" max="3" width="17.375" style="1" customWidth="1"/>
    <col min="4" max="4" width="9" style="1" customWidth="1"/>
    <col min="5" max="5" width="17.25" style="1" customWidth="1"/>
    <col min="6" max="6" width="10.75" style="1" customWidth="1"/>
    <col min="7" max="7" width="19.75" style="1" customWidth="1"/>
    <col min="8" max="8" width="13.125" style="1" customWidth="1"/>
    <col min="9" max="16384" width="13.625" style="1"/>
  </cols>
  <sheetData>
    <row r="1" spans="1:8" ht="24.75" customHeight="1">
      <c r="A1" s="70" t="s">
        <v>52</v>
      </c>
      <c r="C1" s="71"/>
      <c r="D1" s="71"/>
      <c r="E1" s="71"/>
      <c r="F1" s="71"/>
      <c r="G1" s="71"/>
      <c r="H1" s="71"/>
    </row>
    <row r="2" spans="1:8" ht="6.75" customHeight="1" thickBot="1">
      <c r="E2" s="72"/>
      <c r="F2" s="73"/>
    </row>
    <row r="3" spans="1:8" s="87" customFormat="1" ht="25.5" customHeight="1">
      <c r="A3" s="900" t="s">
        <v>30</v>
      </c>
      <c r="B3" s="901"/>
      <c r="C3" s="280" t="s">
        <v>53</v>
      </c>
      <c r="D3" s="280" t="s">
        <v>54</v>
      </c>
      <c r="E3" s="280" t="s">
        <v>55</v>
      </c>
      <c r="F3" s="280" t="s">
        <v>204</v>
      </c>
      <c r="G3" s="280" t="s">
        <v>56</v>
      </c>
      <c r="H3" s="197" t="s">
        <v>198</v>
      </c>
    </row>
    <row r="4" spans="1:8" ht="19.5" customHeight="1">
      <c r="A4" s="902" t="s">
        <v>57</v>
      </c>
      <c r="B4" s="249" t="s">
        <v>58</v>
      </c>
      <c r="C4" s="249"/>
      <c r="D4" s="249" t="s">
        <v>24</v>
      </c>
      <c r="E4" s="565">
        <f>콘크리트소요자재집계표!G11</f>
        <v>14.588600000000001</v>
      </c>
      <c r="F4" s="199">
        <v>0.06</v>
      </c>
      <c r="G4" s="200">
        <f>ROUNDUP(E4*(1+F4),0)</f>
        <v>16</v>
      </c>
      <c r="H4" s="201"/>
    </row>
    <row r="5" spans="1:8" ht="19.5" customHeight="1">
      <c r="A5" s="886"/>
      <c r="B5" s="249" t="s">
        <v>199</v>
      </c>
      <c r="C5" s="249"/>
      <c r="D5" s="249" t="s">
        <v>24</v>
      </c>
      <c r="E5" s="565">
        <f>콘크리트소요자재집계표!I11</f>
        <v>18.024500000000003</v>
      </c>
      <c r="F5" s="199">
        <v>0.04</v>
      </c>
      <c r="G5" s="200">
        <f>ROUNDUP(E5*(1+F5),0)</f>
        <v>19</v>
      </c>
      <c r="H5" s="881">
        <f>SUM(G5:G7)</f>
        <v>19</v>
      </c>
    </row>
    <row r="6" spans="1:8" ht="19.5" hidden="1" customHeight="1">
      <c r="A6" s="886"/>
      <c r="B6" s="249" t="s">
        <v>318</v>
      </c>
      <c r="C6" s="249"/>
      <c r="D6" s="249" t="s">
        <v>24</v>
      </c>
      <c r="E6" s="565"/>
      <c r="F6" s="199">
        <v>0.04</v>
      </c>
      <c r="G6" s="200">
        <f>ROUNDUP(E6*(1+F6),0)</f>
        <v>0</v>
      </c>
      <c r="H6" s="882"/>
    </row>
    <row r="7" spans="1:8" ht="19.5" customHeight="1">
      <c r="A7" s="903"/>
      <c r="B7" s="249" t="s">
        <v>60</v>
      </c>
      <c r="C7" s="249"/>
      <c r="D7" s="249" t="s">
        <v>24</v>
      </c>
      <c r="E7" s="565">
        <f>자재수량집계표!AC66</f>
        <v>0</v>
      </c>
      <c r="F7" s="199">
        <v>0.02</v>
      </c>
      <c r="G7" s="200">
        <f>ROUNDUP(E7*(1+F7),0)</f>
        <v>0</v>
      </c>
      <c r="H7" s="883"/>
    </row>
    <row r="8" spans="1:8" ht="19.5" customHeight="1">
      <c r="A8" s="890" t="s">
        <v>61</v>
      </c>
      <c r="B8" s="891"/>
      <c r="C8" s="249" t="s">
        <v>47</v>
      </c>
      <c r="D8" s="249" t="s">
        <v>24</v>
      </c>
      <c r="E8" s="198"/>
      <c r="F8" s="199"/>
      <c r="G8" s="202">
        <f>SUM(G9:G11)</f>
        <v>31.62</v>
      </c>
      <c r="H8" s="201"/>
    </row>
    <row r="9" spans="1:8" ht="19.5" hidden="1" customHeight="1">
      <c r="A9" s="892"/>
      <c r="B9" s="893"/>
      <c r="C9" s="249" t="s">
        <v>321</v>
      </c>
      <c r="D9" s="249" t="s">
        <v>24</v>
      </c>
      <c r="E9" s="198"/>
      <c r="F9" s="199">
        <v>0.01</v>
      </c>
      <c r="G9" s="200">
        <f>ROUND(E9*(1+F9),2)</f>
        <v>0</v>
      </c>
      <c r="H9" s="201"/>
    </row>
    <row r="10" spans="1:8" ht="19.5" hidden="1" customHeight="1">
      <c r="A10" s="892"/>
      <c r="B10" s="893"/>
      <c r="C10" s="249" t="s">
        <v>322</v>
      </c>
      <c r="D10" s="249" t="s">
        <v>24</v>
      </c>
      <c r="E10" s="198">
        <f>자재수량집계표!G66</f>
        <v>0</v>
      </c>
      <c r="F10" s="199">
        <v>0.02</v>
      </c>
      <c r="G10" s="200">
        <f>ROUNDUP(E10*(1+F10),0)</f>
        <v>0</v>
      </c>
      <c r="H10" s="201"/>
    </row>
    <row r="11" spans="1:8" ht="19.5" customHeight="1">
      <c r="A11" s="894"/>
      <c r="B11" s="895"/>
      <c r="C11" s="249" t="s">
        <v>323</v>
      </c>
      <c r="D11" s="249" t="s">
        <v>24</v>
      </c>
      <c r="E11" s="198">
        <f>자재수량집계표!H66</f>
        <v>31</v>
      </c>
      <c r="F11" s="199">
        <v>0.02</v>
      </c>
      <c r="G11" s="200">
        <f>ROUND(E11*(1+F11),2)</f>
        <v>31.62</v>
      </c>
      <c r="H11" s="201"/>
    </row>
    <row r="12" spans="1:8" ht="19.5" customHeight="1">
      <c r="A12" s="902" t="s">
        <v>62</v>
      </c>
      <c r="B12" s="904" t="s">
        <v>47</v>
      </c>
      <c r="C12" s="905"/>
      <c r="D12" s="249" t="s">
        <v>63</v>
      </c>
      <c r="E12" s="203"/>
      <c r="F12" s="204"/>
      <c r="G12" s="205">
        <f>G13+G14</f>
        <v>0</v>
      </c>
      <c r="H12" s="201"/>
    </row>
    <row r="13" spans="1:8" ht="19.5" customHeight="1">
      <c r="A13" s="886"/>
      <c r="B13" s="906" t="s">
        <v>597</v>
      </c>
      <c r="C13" s="249" t="s">
        <v>64</v>
      </c>
      <c r="D13" s="249" t="s">
        <v>63</v>
      </c>
      <c r="E13" s="206">
        <f>자재수량집계표!J66/1000</f>
        <v>0</v>
      </c>
      <c r="F13" s="199">
        <v>0.03</v>
      </c>
      <c r="G13" s="205">
        <f>ROUND(E13*(1+F13),3)</f>
        <v>0</v>
      </c>
      <c r="H13" s="201"/>
    </row>
    <row r="14" spans="1:8" ht="19.5" customHeight="1">
      <c r="A14" s="886"/>
      <c r="B14" s="906"/>
      <c r="C14" s="249" t="s">
        <v>205</v>
      </c>
      <c r="D14" s="249" t="s">
        <v>63</v>
      </c>
      <c r="E14" s="206">
        <f>SUM(E15:E16)</f>
        <v>0</v>
      </c>
      <c r="F14" s="199"/>
      <c r="G14" s="207">
        <f>SUM(G15:G16)</f>
        <v>0</v>
      </c>
      <c r="H14" s="201"/>
    </row>
    <row r="15" spans="1:8" ht="19.5" customHeight="1">
      <c r="A15" s="886"/>
      <c r="B15" s="906"/>
      <c r="C15" s="249" t="s">
        <v>206</v>
      </c>
      <c r="D15" s="249" t="s">
        <v>63</v>
      </c>
      <c r="E15" s="206">
        <f>자재수량집계표!K66/1000</f>
        <v>0</v>
      </c>
      <c r="F15" s="199">
        <v>0.03</v>
      </c>
      <c r="G15" s="205">
        <f>ROUND(E15*(1+F15),3)</f>
        <v>0</v>
      </c>
      <c r="H15" s="201"/>
    </row>
    <row r="16" spans="1:8" ht="19.5" customHeight="1">
      <c r="A16" s="886"/>
      <c r="B16" s="906"/>
      <c r="C16" s="249" t="s">
        <v>207</v>
      </c>
      <c r="D16" s="249" t="s">
        <v>63</v>
      </c>
      <c r="E16" s="206">
        <f>자재수량집계표!L66/1000</f>
        <v>0</v>
      </c>
      <c r="F16" s="199">
        <v>0.03</v>
      </c>
      <c r="G16" s="205">
        <f>ROUND(E16*(1+F16),3)</f>
        <v>0</v>
      </c>
      <c r="H16" s="201"/>
    </row>
    <row r="17" spans="1:8" ht="19.5" hidden="1" customHeight="1">
      <c r="A17" s="888" t="s">
        <v>208</v>
      </c>
      <c r="B17" s="889"/>
      <c r="C17" s="249" t="s">
        <v>284</v>
      </c>
      <c r="D17" s="249" t="s">
        <v>51</v>
      </c>
      <c r="E17" s="283">
        <f>자재수량집계표!T66</f>
        <v>0</v>
      </c>
      <c r="F17" s="199"/>
      <c r="G17" s="212">
        <f>ROUND(E17*(1+F17),3)</f>
        <v>0</v>
      </c>
      <c r="H17" s="201"/>
    </row>
    <row r="18" spans="1:8" ht="19.5" customHeight="1">
      <c r="A18" s="888" t="s">
        <v>677</v>
      </c>
      <c r="B18" s="889"/>
      <c r="C18" s="249" t="s">
        <v>209</v>
      </c>
      <c r="D18" s="249" t="s">
        <v>65</v>
      </c>
      <c r="E18" s="231">
        <f>콘크리트소요자재집계표!E11/40</f>
        <v>238.73525000000004</v>
      </c>
      <c r="F18" s="199">
        <v>0.02</v>
      </c>
      <c r="G18" s="200">
        <f>ROUND(E18*(1+F18),0)</f>
        <v>244</v>
      </c>
      <c r="H18" s="201"/>
    </row>
    <row r="19" spans="1:8" ht="19.5" customHeight="1">
      <c r="A19" s="890" t="s">
        <v>678</v>
      </c>
      <c r="B19" s="891"/>
      <c r="C19" s="249" t="s">
        <v>725</v>
      </c>
      <c r="D19" s="249" t="s">
        <v>20</v>
      </c>
      <c r="E19" s="208">
        <f>자재수량집계표!O66</f>
        <v>84</v>
      </c>
      <c r="F19" s="199"/>
      <c r="G19" s="209">
        <f t="shared" ref="G19:G26" si="0">ROUNDUP(E19*(1+F19),0)</f>
        <v>84</v>
      </c>
      <c r="H19" s="201"/>
    </row>
    <row r="20" spans="1:8" ht="19.5" customHeight="1">
      <c r="A20" s="892"/>
      <c r="B20" s="893"/>
      <c r="C20" s="249" t="s">
        <v>726</v>
      </c>
      <c r="D20" s="249" t="s">
        <v>20</v>
      </c>
      <c r="E20" s="208">
        <f>자재수량집계표!C62</f>
        <v>16</v>
      </c>
      <c r="F20" s="199"/>
      <c r="G20" s="209">
        <f t="shared" ref="G20" si="1">ROUNDUP(E20*(1+F20),0)</f>
        <v>16</v>
      </c>
      <c r="H20" s="201"/>
    </row>
    <row r="21" spans="1:8" ht="19.5" customHeight="1">
      <c r="A21" s="892"/>
      <c r="B21" s="893"/>
      <c r="C21" s="249" t="s">
        <v>727</v>
      </c>
      <c r="D21" s="249" t="s">
        <v>20</v>
      </c>
      <c r="E21" s="208">
        <f>자재수량집계표!C64</f>
        <v>22</v>
      </c>
      <c r="F21" s="199"/>
      <c r="G21" s="209">
        <f t="shared" si="0"/>
        <v>22</v>
      </c>
      <c r="H21" s="201"/>
    </row>
    <row r="22" spans="1:8" ht="19.5" customHeight="1">
      <c r="A22" s="892"/>
      <c r="B22" s="893"/>
      <c r="C22" s="84" t="s">
        <v>487</v>
      </c>
      <c r="D22" s="249" t="s">
        <v>308</v>
      </c>
      <c r="E22" s="208">
        <f>구조물집계표!AL16</f>
        <v>9</v>
      </c>
      <c r="F22" s="199"/>
      <c r="G22" s="209">
        <f t="shared" si="0"/>
        <v>9</v>
      </c>
      <c r="H22" s="201"/>
    </row>
    <row r="23" spans="1:8" ht="19.5" customHeight="1">
      <c r="A23" s="892"/>
      <c r="B23" s="893"/>
      <c r="C23" s="84" t="s">
        <v>682</v>
      </c>
      <c r="D23" s="249" t="s">
        <v>308</v>
      </c>
      <c r="E23" s="208">
        <f>구조물집계표!AP16</f>
        <v>2</v>
      </c>
      <c r="F23" s="199"/>
      <c r="G23" s="209">
        <f t="shared" ref="G23" si="2">ROUNDUP(E23*(1+F23),0)</f>
        <v>2</v>
      </c>
      <c r="H23" s="201"/>
    </row>
    <row r="24" spans="1:8" ht="19.5" customHeight="1">
      <c r="A24" s="894"/>
      <c r="B24" s="895"/>
      <c r="C24" s="84" t="s">
        <v>724</v>
      </c>
      <c r="D24" s="249" t="s">
        <v>308</v>
      </c>
      <c r="E24" s="208">
        <f>구조물집계표!AR16</f>
        <v>3</v>
      </c>
      <c r="F24" s="199"/>
      <c r="G24" s="209">
        <f t="shared" ref="G24" si="3">ROUNDUP(E24*(1+F24),0)</f>
        <v>3</v>
      </c>
      <c r="H24" s="201"/>
    </row>
    <row r="25" spans="1:8" ht="19.5" hidden="1" customHeight="1">
      <c r="A25" s="886" t="s">
        <v>281</v>
      </c>
      <c r="B25" s="887"/>
      <c r="C25" s="703"/>
      <c r="D25" s="703" t="s">
        <v>210</v>
      </c>
      <c r="E25" s="704">
        <f>자재수량집계표!AD66</f>
        <v>0</v>
      </c>
      <c r="F25" s="705">
        <v>0.1</v>
      </c>
      <c r="G25" s="706">
        <f t="shared" si="0"/>
        <v>0</v>
      </c>
      <c r="H25" s="707"/>
    </row>
    <row r="26" spans="1:8" ht="19.5" customHeight="1">
      <c r="A26" s="896" t="s">
        <v>679</v>
      </c>
      <c r="B26" s="897"/>
      <c r="C26" s="249" t="s">
        <v>426</v>
      </c>
      <c r="D26" s="249" t="s">
        <v>280</v>
      </c>
      <c r="E26" s="655">
        <f>자재수량집계표!W66</f>
        <v>14.2</v>
      </c>
      <c r="F26" s="199"/>
      <c r="G26" s="209">
        <f t="shared" si="0"/>
        <v>15</v>
      </c>
      <c r="H26" s="898">
        <f>SUM(G26:G27)</f>
        <v>54</v>
      </c>
    </row>
    <row r="27" spans="1:8" ht="19.5" customHeight="1">
      <c r="A27" s="890"/>
      <c r="B27" s="891"/>
      <c r="C27" s="720" t="s">
        <v>319</v>
      </c>
      <c r="D27" s="720" t="s">
        <v>280</v>
      </c>
      <c r="E27" s="721">
        <f>자재수량집계표!X66</f>
        <v>38.4</v>
      </c>
      <c r="F27" s="722"/>
      <c r="G27" s="723">
        <f t="shared" ref="G27" si="4">ROUNDUP(E27*(1+F27),0)</f>
        <v>39</v>
      </c>
      <c r="H27" s="899"/>
    </row>
    <row r="28" spans="1:8" ht="19.5" customHeight="1" thickBot="1">
      <c r="A28" s="884"/>
      <c r="B28" s="885"/>
      <c r="C28" s="102"/>
      <c r="D28" s="102"/>
      <c r="E28" s="284"/>
      <c r="F28" s="210"/>
      <c r="G28" s="211"/>
      <c r="H28" s="639"/>
    </row>
    <row r="30" spans="1:8" ht="15.75" customHeight="1"/>
  </sheetData>
  <mergeCells count="14">
    <mergeCell ref="A3:B3"/>
    <mergeCell ref="A4:A7"/>
    <mergeCell ref="A8:B11"/>
    <mergeCell ref="A12:A16"/>
    <mergeCell ref="B12:C12"/>
    <mergeCell ref="B13:B16"/>
    <mergeCell ref="H5:H7"/>
    <mergeCell ref="A28:B28"/>
    <mergeCell ref="A25:B25"/>
    <mergeCell ref="A17:B17"/>
    <mergeCell ref="A18:B18"/>
    <mergeCell ref="A19:B24"/>
    <mergeCell ref="A26:B27"/>
    <mergeCell ref="H26:H27"/>
  </mergeCells>
  <phoneticPr fontId="5" type="noConversion"/>
  <pageMargins left="1.21" right="0.43307086614173229" top="0.56999999999999995" bottom="0.27559055118110237" header="0.31496062992125984" footer="0.27559055118110237"/>
  <pageSetup paperSize="9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11"/>
  <sheetViews>
    <sheetView showZeros="0" view="pageBreakPreview" zoomScaleSheetLayoutView="100" workbookViewId="0">
      <selection activeCell="D14" sqref="D14"/>
    </sheetView>
  </sheetViews>
  <sheetFormatPr defaultColWidth="14.875" defaultRowHeight="25.5" customHeight="1"/>
  <cols>
    <col min="1" max="1" width="19" style="30" customWidth="1"/>
    <col min="2" max="2" width="14.875" style="30" customWidth="1"/>
    <col min="3" max="3" width="9.375" style="30" customWidth="1"/>
    <col min="4" max="4" width="14.875" style="30" customWidth="1"/>
    <col min="5" max="5" width="11.625" style="30" customWidth="1"/>
    <col min="6" max="6" width="12.625" style="30" customWidth="1"/>
    <col min="7" max="7" width="11" style="30" customWidth="1"/>
    <col min="8" max="8" width="12.375" style="30" customWidth="1"/>
    <col min="9" max="9" width="10.5" style="30" customWidth="1"/>
    <col min="10" max="16384" width="14.875" style="30"/>
  </cols>
  <sheetData>
    <row r="1" spans="1:9" ht="25.5" customHeight="1">
      <c r="A1" s="807" t="s">
        <v>66</v>
      </c>
      <c r="B1" s="807"/>
      <c r="C1" s="807"/>
      <c r="D1" s="807"/>
      <c r="E1" s="807"/>
      <c r="F1" s="807"/>
      <c r="G1" s="807"/>
      <c r="H1" s="807"/>
      <c r="I1" s="807"/>
    </row>
    <row r="2" spans="1:9" ht="25.5" customHeight="1" thickBot="1">
      <c r="F2" s="72"/>
      <c r="G2" s="74"/>
    </row>
    <row r="3" spans="1:9" ht="25.5" customHeight="1">
      <c r="A3" s="910" t="s">
        <v>30</v>
      </c>
      <c r="B3" s="911"/>
      <c r="C3" s="911" t="s">
        <v>55</v>
      </c>
      <c r="D3" s="911" t="s">
        <v>67</v>
      </c>
      <c r="E3" s="911"/>
      <c r="F3" s="911" t="s">
        <v>58</v>
      </c>
      <c r="G3" s="911"/>
      <c r="H3" s="911" t="s">
        <v>59</v>
      </c>
      <c r="I3" s="914"/>
    </row>
    <row r="4" spans="1:9" ht="25.5" customHeight="1">
      <c r="A4" s="912"/>
      <c r="B4" s="913"/>
      <c r="C4" s="913"/>
      <c r="D4" s="186" t="s">
        <v>68</v>
      </c>
      <c r="E4" s="186" t="s">
        <v>202</v>
      </c>
      <c r="F4" s="186" t="s">
        <v>68</v>
      </c>
      <c r="G4" s="186" t="s">
        <v>203</v>
      </c>
      <c r="H4" s="186" t="s">
        <v>68</v>
      </c>
      <c r="I4" s="191" t="s">
        <v>44</v>
      </c>
    </row>
    <row r="5" spans="1:9" ht="25.5" customHeight="1">
      <c r="A5" s="907" t="s">
        <v>69</v>
      </c>
      <c r="B5" s="84" t="s">
        <v>70</v>
      </c>
      <c r="C5" s="88"/>
      <c r="D5" s="84">
        <v>346</v>
      </c>
      <c r="E5" s="99">
        <f>D5*$C5</f>
        <v>0</v>
      </c>
      <c r="F5" s="84">
        <v>0.51</v>
      </c>
      <c r="G5" s="89">
        <f>F5*$C5</f>
        <v>0</v>
      </c>
      <c r="H5" s="84">
        <v>0.59</v>
      </c>
      <c r="I5" s="193">
        <f>H5*$C5</f>
        <v>0</v>
      </c>
    </row>
    <row r="6" spans="1:9" ht="25.5" customHeight="1">
      <c r="A6" s="909"/>
      <c r="B6" s="84" t="s">
        <v>71</v>
      </c>
      <c r="C6" s="90">
        <f>자재수량집계표!I66</f>
        <v>27.730000000000004</v>
      </c>
      <c r="D6" s="84">
        <v>323</v>
      </c>
      <c r="E6" s="99">
        <f t="shared" ref="E6:G8" si="0">D6*$C6</f>
        <v>8956.7900000000009</v>
      </c>
      <c r="F6" s="84">
        <v>0.48</v>
      </c>
      <c r="G6" s="89">
        <f t="shared" si="0"/>
        <v>13.310400000000001</v>
      </c>
      <c r="H6" s="84">
        <v>0.65</v>
      </c>
      <c r="I6" s="193">
        <f>H6*$C6</f>
        <v>18.024500000000003</v>
      </c>
    </row>
    <row r="7" spans="1:9" ht="25.5" customHeight="1">
      <c r="A7" s="908"/>
      <c r="B7" s="84" t="s">
        <v>122</v>
      </c>
      <c r="C7" s="269"/>
      <c r="D7" s="84">
        <v>312</v>
      </c>
      <c r="E7" s="99">
        <f t="shared" si="0"/>
        <v>0</v>
      </c>
      <c r="F7" s="84">
        <v>0.46</v>
      </c>
      <c r="G7" s="89">
        <f t="shared" si="0"/>
        <v>0</v>
      </c>
      <c r="H7" s="90">
        <v>0.7</v>
      </c>
      <c r="I7" s="193">
        <f>H7*$C7</f>
        <v>0</v>
      </c>
    </row>
    <row r="8" spans="1:9" ht="25.5" customHeight="1">
      <c r="A8" s="907" t="s">
        <v>72</v>
      </c>
      <c r="B8" s="91" t="s">
        <v>73</v>
      </c>
      <c r="C8" s="269"/>
      <c r="D8" s="84">
        <v>680</v>
      </c>
      <c r="E8" s="99">
        <f t="shared" si="0"/>
        <v>0</v>
      </c>
      <c r="F8" s="84">
        <v>0.98</v>
      </c>
      <c r="G8" s="89">
        <f>F8*$C8</f>
        <v>0</v>
      </c>
      <c r="H8" s="84"/>
      <c r="I8" s="193"/>
    </row>
    <row r="9" spans="1:9" ht="25.5" customHeight="1">
      <c r="A9" s="908"/>
      <c r="B9" s="91" t="s">
        <v>74</v>
      </c>
      <c r="C9" s="269">
        <f>자재수량집계표!R66</f>
        <v>1.1620000000000001</v>
      </c>
      <c r="D9" s="84">
        <v>510</v>
      </c>
      <c r="E9" s="99">
        <f>D9*$C9</f>
        <v>592.62000000000012</v>
      </c>
      <c r="F9" s="84">
        <v>1.1000000000000001</v>
      </c>
      <c r="G9" s="89">
        <f>F9*$C9</f>
        <v>1.2782000000000002</v>
      </c>
      <c r="H9" s="84"/>
      <c r="I9" s="193"/>
    </row>
    <row r="10" spans="1:9" ht="25.5" customHeight="1">
      <c r="A10" s="192"/>
      <c r="B10" s="91"/>
      <c r="C10" s="84"/>
      <c r="D10" s="84"/>
      <c r="E10" s="99"/>
      <c r="F10" s="84"/>
      <c r="G10" s="89"/>
      <c r="H10" s="84"/>
      <c r="I10" s="193"/>
    </row>
    <row r="11" spans="1:9" ht="25.5" customHeight="1" thickBot="1">
      <c r="A11" s="194" t="s">
        <v>47</v>
      </c>
      <c r="B11" s="195"/>
      <c r="C11" s="195"/>
      <c r="D11" s="195"/>
      <c r="E11" s="196">
        <f>SUM(E5:E10)</f>
        <v>9549.4100000000017</v>
      </c>
      <c r="F11" s="195"/>
      <c r="G11" s="566">
        <f>SUM(G5:G10)</f>
        <v>14.588600000000001</v>
      </c>
      <c r="H11" s="566"/>
      <c r="I11" s="567">
        <f>SUM(I5:I10)</f>
        <v>18.024500000000003</v>
      </c>
    </row>
  </sheetData>
  <mergeCells count="8">
    <mergeCell ref="A8:A9"/>
    <mergeCell ref="A5:A7"/>
    <mergeCell ref="A1:I1"/>
    <mergeCell ref="A3:B4"/>
    <mergeCell ref="C3:C4"/>
    <mergeCell ref="D3:E3"/>
    <mergeCell ref="F3:G3"/>
    <mergeCell ref="H3:I3"/>
  </mergeCells>
  <phoneticPr fontId="5" type="noConversion"/>
  <pageMargins left="1.1023622047244095" right="0.35433070866141736" top="0.98425196850393704" bottom="0.98425196850393704" header="0.51181102362204722" footer="0.51181102362204722"/>
  <pageSetup paperSize="9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J85"/>
  <sheetViews>
    <sheetView showZeros="0" defaultGridColor="0" view="pageBreakPreview" colorId="8" zoomScaleSheetLayoutView="100" workbookViewId="0">
      <pane xSplit="5" ySplit="5" topLeftCell="H6" activePane="bottomRight" state="frozen"/>
      <selection activeCell="L53" sqref="L53"/>
      <selection pane="topRight" activeCell="L53" sqref="L53"/>
      <selection pane="bottomLeft" activeCell="L53" sqref="L53"/>
      <selection pane="bottomRight" activeCell="W58" sqref="W58"/>
    </sheetView>
  </sheetViews>
  <sheetFormatPr defaultRowHeight="14.25"/>
  <cols>
    <col min="1" max="1" width="12.875" style="1" customWidth="1"/>
    <col min="2" max="2" width="10.375" style="1" customWidth="1"/>
    <col min="3" max="3" width="6.5" style="1" customWidth="1"/>
    <col min="4" max="4" width="4.875" style="1" customWidth="1"/>
    <col min="5" max="5" width="7.5" style="1" bestFit="1" customWidth="1"/>
    <col min="6" max="6" width="7" style="1" hidden="1" customWidth="1"/>
    <col min="7" max="7" width="8.5" style="1" hidden="1" customWidth="1"/>
    <col min="8" max="8" width="8.5" style="1" customWidth="1"/>
    <col min="9" max="9" width="8.125" style="1" customWidth="1"/>
    <col min="10" max="10" width="6.75" style="1" hidden="1" customWidth="1"/>
    <col min="11" max="11" width="7.375" style="1" customWidth="1"/>
    <col min="12" max="14" width="6.75" style="190" hidden="1" customWidth="1"/>
    <col min="15" max="18" width="6.875" style="1" customWidth="1"/>
    <col min="19" max="19" width="5.375" style="1" hidden="1" customWidth="1"/>
    <col min="20" max="20" width="6.625" style="1" hidden="1" customWidth="1"/>
    <col min="21" max="21" width="6.375" style="1" hidden="1" customWidth="1"/>
    <col min="22" max="22" width="7" style="1" hidden="1" customWidth="1"/>
    <col min="23" max="27" width="6.25" style="1" customWidth="1"/>
    <col min="28" max="29" width="6.5" style="1" customWidth="1"/>
    <col min="30" max="30" width="6.375" style="1" customWidth="1"/>
    <col min="31" max="16384" width="9" style="1"/>
  </cols>
  <sheetData>
    <row r="1" spans="1:36" ht="23.25" customHeight="1" thickBot="1">
      <c r="A1" s="12" t="s">
        <v>75</v>
      </c>
      <c r="B1" s="12"/>
      <c r="C1" s="81"/>
      <c r="D1" s="81"/>
      <c r="E1" s="81"/>
      <c r="F1" s="81"/>
      <c r="G1" s="81"/>
      <c r="H1" s="81"/>
      <c r="I1" s="81"/>
      <c r="J1" s="81"/>
      <c r="K1" s="81"/>
      <c r="L1" s="187"/>
      <c r="M1" s="187"/>
      <c r="N1" s="187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</row>
    <row r="2" spans="1:36" ht="6" hidden="1" customHeight="1" thickBot="1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  <c r="L2" s="187"/>
      <c r="M2" s="187"/>
      <c r="N2" s="187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</row>
    <row r="3" spans="1:36" ht="21" customHeight="1">
      <c r="A3" s="964" t="s">
        <v>30</v>
      </c>
      <c r="B3" s="978" t="s">
        <v>53</v>
      </c>
      <c r="C3" s="978" t="s">
        <v>55</v>
      </c>
      <c r="D3" s="978" t="s">
        <v>54</v>
      </c>
      <c r="E3" s="978" t="s">
        <v>30</v>
      </c>
      <c r="F3" s="978" t="s">
        <v>76</v>
      </c>
      <c r="G3" s="978"/>
      <c r="H3" s="978"/>
      <c r="I3" s="92" t="s">
        <v>69</v>
      </c>
      <c r="J3" s="978" t="s">
        <v>77</v>
      </c>
      <c r="K3" s="978"/>
      <c r="L3" s="978"/>
      <c r="M3" s="978"/>
      <c r="N3" s="978"/>
      <c r="O3" s="994" t="s">
        <v>296</v>
      </c>
      <c r="P3" s="1000"/>
      <c r="Q3" s="1000"/>
      <c r="R3" s="92" t="s">
        <v>72</v>
      </c>
      <c r="S3" s="991" t="s">
        <v>425</v>
      </c>
      <c r="T3" s="991" t="s">
        <v>211</v>
      </c>
      <c r="U3" s="374" t="s">
        <v>427</v>
      </c>
      <c r="V3" s="992" t="s">
        <v>459</v>
      </c>
      <c r="W3" s="994" t="s">
        <v>667</v>
      </c>
      <c r="X3" s="995"/>
      <c r="Y3" s="994" t="s">
        <v>668</v>
      </c>
      <c r="Z3" s="995"/>
      <c r="AA3" s="374" t="s">
        <v>591</v>
      </c>
      <c r="AB3" s="374" t="s">
        <v>318</v>
      </c>
      <c r="AC3" s="991" t="s">
        <v>212</v>
      </c>
      <c r="AD3" s="989" t="s">
        <v>125</v>
      </c>
      <c r="AE3" s="30"/>
      <c r="AF3" s="30"/>
      <c r="AG3" s="30"/>
      <c r="AH3" s="30"/>
      <c r="AI3" s="30"/>
      <c r="AJ3" s="30"/>
    </row>
    <row r="4" spans="1:36" ht="21" customHeight="1">
      <c r="A4" s="977"/>
      <c r="B4" s="979"/>
      <c r="C4" s="979"/>
      <c r="D4" s="979"/>
      <c r="E4" s="979"/>
      <c r="F4" s="86" t="s">
        <v>229</v>
      </c>
      <c r="G4" s="216" t="s">
        <v>324</v>
      </c>
      <c r="H4" s="216" t="s">
        <v>325</v>
      </c>
      <c r="I4" s="86" t="s">
        <v>272</v>
      </c>
      <c r="J4" s="86" t="s">
        <v>78</v>
      </c>
      <c r="K4" s="86" t="s">
        <v>79</v>
      </c>
      <c r="L4" s="188" t="s">
        <v>80</v>
      </c>
      <c r="M4" s="188" t="s">
        <v>81</v>
      </c>
      <c r="N4" s="188" t="s">
        <v>82</v>
      </c>
      <c r="O4" s="178" t="s">
        <v>274</v>
      </c>
      <c r="P4" s="178" t="s">
        <v>681</v>
      </c>
      <c r="Q4" s="178" t="s">
        <v>722</v>
      </c>
      <c r="R4" s="93" t="s">
        <v>74</v>
      </c>
      <c r="S4" s="979"/>
      <c r="T4" s="979"/>
      <c r="U4" s="86" t="s">
        <v>428</v>
      </c>
      <c r="V4" s="993"/>
      <c r="W4" s="86" t="s">
        <v>317</v>
      </c>
      <c r="X4" s="86" t="s">
        <v>666</v>
      </c>
      <c r="Y4" s="86" t="s">
        <v>317</v>
      </c>
      <c r="Z4" s="86" t="s">
        <v>666</v>
      </c>
      <c r="AA4" s="86" t="s">
        <v>669</v>
      </c>
      <c r="AB4" s="86" t="s">
        <v>669</v>
      </c>
      <c r="AC4" s="979"/>
      <c r="AD4" s="990"/>
      <c r="AE4" s="30"/>
      <c r="AF4" s="30"/>
      <c r="AG4" s="30"/>
      <c r="AH4" s="30"/>
      <c r="AI4" s="30"/>
    </row>
    <row r="5" spans="1:36" s="30" customFormat="1" ht="21" customHeight="1" thickBot="1">
      <c r="A5" s="965"/>
      <c r="B5" s="980"/>
      <c r="C5" s="980"/>
      <c r="D5" s="980"/>
      <c r="E5" s="980"/>
      <c r="F5" s="281" t="s">
        <v>83</v>
      </c>
      <c r="G5" s="281" t="s">
        <v>83</v>
      </c>
      <c r="H5" s="281" t="s">
        <v>83</v>
      </c>
      <c r="I5" s="281" t="s">
        <v>83</v>
      </c>
      <c r="J5" s="281" t="s">
        <v>84</v>
      </c>
      <c r="K5" s="281" t="s">
        <v>84</v>
      </c>
      <c r="L5" s="189" t="s">
        <v>84</v>
      </c>
      <c r="M5" s="189" t="s">
        <v>84</v>
      </c>
      <c r="N5" s="189" t="s">
        <v>84</v>
      </c>
      <c r="O5" s="281" t="s">
        <v>201</v>
      </c>
      <c r="P5" s="281" t="s">
        <v>20</v>
      </c>
      <c r="Q5" s="281" t="s">
        <v>20</v>
      </c>
      <c r="R5" s="281" t="s">
        <v>83</v>
      </c>
      <c r="S5" s="281" t="s">
        <v>37</v>
      </c>
      <c r="T5" s="281" t="s">
        <v>37</v>
      </c>
      <c r="U5" s="281" t="s">
        <v>430</v>
      </c>
      <c r="V5" s="281" t="s">
        <v>429</v>
      </c>
      <c r="W5" s="281" t="s">
        <v>63</v>
      </c>
      <c r="X5" s="281" t="s">
        <v>63</v>
      </c>
      <c r="Y5" s="281" t="s">
        <v>83</v>
      </c>
      <c r="Z5" s="281" t="s">
        <v>83</v>
      </c>
      <c r="AA5" s="281" t="s">
        <v>83</v>
      </c>
      <c r="AB5" s="281" t="s">
        <v>83</v>
      </c>
      <c r="AC5" s="281" t="s">
        <v>83</v>
      </c>
      <c r="AD5" s="253" t="s">
        <v>37</v>
      </c>
    </row>
    <row r="6" spans="1:36" s="237" customFormat="1" ht="20.25" customHeight="1">
      <c r="A6" s="983" t="str">
        <f>구조물집계표!C1</f>
        <v>기슭막이</v>
      </c>
      <c r="B6" s="984" t="str">
        <f>구조물집계표!C3</f>
        <v>H=1.5</v>
      </c>
      <c r="C6" s="985">
        <f>구조물집계표!C16</f>
        <v>0</v>
      </c>
      <c r="D6" s="984" t="str">
        <f>구조물집계표!C4</f>
        <v>m</v>
      </c>
      <c r="E6" s="382" t="s">
        <v>85</v>
      </c>
      <c r="F6" s="383"/>
      <c r="G6" s="384"/>
      <c r="H6" s="383">
        <v>0.31</v>
      </c>
      <c r="I6" s="383">
        <v>0.31</v>
      </c>
      <c r="J6" s="385"/>
      <c r="K6" s="385"/>
      <c r="L6" s="386"/>
      <c r="M6" s="386"/>
      <c r="N6" s="386"/>
      <c r="O6" s="383"/>
      <c r="P6" s="383"/>
      <c r="Q6" s="383"/>
      <c r="R6" s="384">
        <v>1.4E-2</v>
      </c>
      <c r="S6" s="383"/>
      <c r="T6" s="383"/>
      <c r="U6" s="383"/>
      <c r="V6" s="383"/>
      <c r="W6" s="383"/>
      <c r="X6" s="383">
        <v>1.44</v>
      </c>
      <c r="Y6" s="383"/>
      <c r="Z6" s="383"/>
      <c r="AA6" s="383">
        <v>0.24</v>
      </c>
      <c r="AB6" s="383">
        <v>0.56000000000000005</v>
      </c>
      <c r="AC6" s="383"/>
      <c r="AD6" s="387"/>
    </row>
    <row r="7" spans="1:36" s="237" customFormat="1" ht="20.25" customHeight="1">
      <c r="A7" s="975"/>
      <c r="B7" s="970"/>
      <c r="C7" s="986"/>
      <c r="D7" s="970"/>
      <c r="E7" s="238" t="s">
        <v>86</v>
      </c>
      <c r="F7" s="240">
        <f t="shared" ref="F7:L7" si="0">$C6*F6</f>
        <v>0</v>
      </c>
      <c r="G7" s="240">
        <f t="shared" si="0"/>
        <v>0</v>
      </c>
      <c r="H7" s="240">
        <f t="shared" ref="H7" si="1">$C6*H6</f>
        <v>0</v>
      </c>
      <c r="I7" s="240">
        <f t="shared" si="0"/>
        <v>0</v>
      </c>
      <c r="J7" s="252">
        <f t="shared" si="0"/>
        <v>0</v>
      </c>
      <c r="K7" s="285">
        <f t="shared" si="0"/>
        <v>0</v>
      </c>
      <c r="L7" s="241">
        <f t="shared" si="0"/>
        <v>0</v>
      </c>
      <c r="M7" s="241"/>
      <c r="N7" s="241"/>
      <c r="O7" s="239"/>
      <c r="P7" s="239"/>
      <c r="Q7" s="239"/>
      <c r="R7" s="241">
        <f>$C6*R6</f>
        <v>0</v>
      </c>
      <c r="S7" s="245">
        <f t="shared" ref="S7:S17" si="2">$C6*S6</f>
        <v>0</v>
      </c>
      <c r="T7" s="239"/>
      <c r="U7" s="240">
        <f t="shared" ref="U7" si="3">$C6*U6</f>
        <v>0</v>
      </c>
      <c r="V7" s="240">
        <f t="shared" ref="V7:Y7" si="4">$C6*V6</f>
        <v>0</v>
      </c>
      <c r="W7" s="240">
        <f t="shared" ref="W7:AB7" si="5">$C6*W6</f>
        <v>0</v>
      </c>
      <c r="X7" s="240">
        <f t="shared" si="4"/>
        <v>0</v>
      </c>
      <c r="Y7" s="240">
        <f t="shared" si="4"/>
        <v>0</v>
      </c>
      <c r="Z7" s="240">
        <f t="shared" ref="Z7" si="6">$C6*Z6</f>
        <v>0</v>
      </c>
      <c r="AA7" s="240">
        <f t="shared" ref="AA7" si="7">$C6*AA6</f>
        <v>0</v>
      </c>
      <c r="AB7" s="240">
        <f t="shared" si="5"/>
        <v>0</v>
      </c>
      <c r="AC7" s="240">
        <f>$C6*AC6</f>
        <v>0</v>
      </c>
      <c r="AD7" s="251">
        <f t="shared" ref="AD7" si="8">$C6*AD6</f>
        <v>0</v>
      </c>
    </row>
    <row r="8" spans="1:36" s="296" customFormat="1" ht="17.25" customHeight="1">
      <c r="A8" s="975" t="str">
        <f>구조물집계표!C2</f>
        <v>찰쌓기</v>
      </c>
      <c r="B8" s="951" t="str">
        <f>구조물집계표!D3</f>
        <v>H=2.0</v>
      </c>
      <c r="C8" s="952">
        <f>구조물집계표!D16</f>
        <v>20</v>
      </c>
      <c r="D8" s="951" t="str">
        <f>구조물집계표!D4</f>
        <v>m</v>
      </c>
      <c r="E8" s="404" t="s">
        <v>85</v>
      </c>
      <c r="F8" s="405"/>
      <c r="G8" s="406"/>
      <c r="H8" s="405">
        <v>0.31</v>
      </c>
      <c r="I8" s="405">
        <v>0.42</v>
      </c>
      <c r="J8" s="407"/>
      <c r="K8" s="407"/>
      <c r="L8" s="408"/>
      <c r="M8" s="408"/>
      <c r="N8" s="408"/>
      <c r="O8" s="405"/>
      <c r="P8" s="405"/>
      <c r="Q8" s="405"/>
      <c r="R8" s="406">
        <v>1.9E-2</v>
      </c>
      <c r="S8" s="405"/>
      <c r="T8" s="405"/>
      <c r="U8" s="405"/>
      <c r="V8" s="405"/>
      <c r="W8" s="405"/>
      <c r="X8" s="405">
        <v>1.92</v>
      </c>
      <c r="Y8" s="405"/>
      <c r="Z8" s="405"/>
      <c r="AA8" s="405">
        <v>0.31</v>
      </c>
      <c r="AB8" s="405">
        <v>0.75</v>
      </c>
      <c r="AC8" s="405"/>
      <c r="AD8" s="409"/>
    </row>
    <row r="9" spans="1:36" s="296" customFormat="1" ht="17.25" customHeight="1">
      <c r="A9" s="976"/>
      <c r="B9" s="951"/>
      <c r="C9" s="952"/>
      <c r="D9" s="951"/>
      <c r="E9" s="410" t="s">
        <v>86</v>
      </c>
      <c r="F9" s="411">
        <f t="shared" ref="F9:L9" si="9">$C8*F8</f>
        <v>0</v>
      </c>
      <c r="G9" s="411">
        <f t="shared" si="9"/>
        <v>0</v>
      </c>
      <c r="H9" s="411">
        <f t="shared" si="9"/>
        <v>6.2</v>
      </c>
      <c r="I9" s="411">
        <f t="shared" si="9"/>
        <v>8.4</v>
      </c>
      <c r="J9" s="412">
        <f t="shared" si="9"/>
        <v>0</v>
      </c>
      <c r="K9" s="413">
        <f t="shared" si="9"/>
        <v>0</v>
      </c>
      <c r="L9" s="414">
        <f t="shared" si="9"/>
        <v>0</v>
      </c>
      <c r="M9" s="414"/>
      <c r="N9" s="414"/>
      <c r="O9" s="415"/>
      <c r="P9" s="415"/>
      <c r="Q9" s="415"/>
      <c r="R9" s="414">
        <f>$C8*R8</f>
        <v>0.38</v>
      </c>
      <c r="S9" s="416">
        <f t="shared" si="2"/>
        <v>0</v>
      </c>
      <c r="T9" s="415"/>
      <c r="U9" s="411">
        <f t="shared" ref="U9:AB9" si="10">$C8*U8</f>
        <v>0</v>
      </c>
      <c r="V9" s="411">
        <f t="shared" si="10"/>
        <v>0</v>
      </c>
      <c r="W9" s="411">
        <f t="shared" si="10"/>
        <v>0</v>
      </c>
      <c r="X9" s="411">
        <f t="shared" si="10"/>
        <v>38.4</v>
      </c>
      <c r="Y9" s="411">
        <f t="shared" si="10"/>
        <v>0</v>
      </c>
      <c r="Z9" s="411">
        <f t="shared" si="10"/>
        <v>0</v>
      </c>
      <c r="AA9" s="411">
        <f t="shared" si="10"/>
        <v>6.2</v>
      </c>
      <c r="AB9" s="411">
        <f t="shared" si="10"/>
        <v>15</v>
      </c>
      <c r="AC9" s="411">
        <f>$C8*AC8</f>
        <v>0</v>
      </c>
      <c r="AD9" s="417">
        <f t="shared" ref="AD9" si="11">$C8*AD8</f>
        <v>0</v>
      </c>
    </row>
    <row r="10" spans="1:36" s="237" customFormat="1" ht="20.25" customHeight="1">
      <c r="A10" s="975" t="str">
        <f>구조물집계표!E1</f>
        <v>기슭막이</v>
      </c>
      <c r="B10" s="982" t="str">
        <f>구조물집계표!E3</f>
        <v>H=1.5</v>
      </c>
      <c r="C10" s="988">
        <f>구조물집계표!E16</f>
        <v>20</v>
      </c>
      <c r="D10" s="982" t="str">
        <f>구조물집계표!E4</f>
        <v>m</v>
      </c>
      <c r="E10" s="376" t="s">
        <v>85</v>
      </c>
      <c r="F10" s="377"/>
      <c r="G10" s="378"/>
      <c r="H10" s="377">
        <v>0.31</v>
      </c>
      <c r="I10" s="377"/>
      <c r="J10" s="379"/>
      <c r="K10" s="379"/>
      <c r="L10" s="380"/>
      <c r="M10" s="380"/>
      <c r="N10" s="380"/>
      <c r="O10" s="377"/>
      <c r="P10" s="377"/>
      <c r="Q10" s="377"/>
      <c r="R10" s="378"/>
      <c r="S10" s="377"/>
      <c r="T10" s="377"/>
      <c r="U10" s="377"/>
      <c r="V10" s="377"/>
      <c r="W10" s="377"/>
      <c r="X10" s="377"/>
      <c r="Y10" s="377"/>
      <c r="Z10" s="377">
        <v>0.54</v>
      </c>
      <c r="AA10" s="377">
        <v>0.24</v>
      </c>
      <c r="AB10" s="377">
        <v>0.56000000000000005</v>
      </c>
      <c r="AC10" s="377"/>
      <c r="AD10" s="381"/>
    </row>
    <row r="11" spans="1:36" s="237" customFormat="1" ht="20.25" customHeight="1">
      <c r="A11" s="975"/>
      <c r="B11" s="970"/>
      <c r="C11" s="986"/>
      <c r="D11" s="970"/>
      <c r="E11" s="238" t="s">
        <v>86</v>
      </c>
      <c r="F11" s="240">
        <f t="shared" ref="F11:L11" si="12">$C10*F10</f>
        <v>0</v>
      </c>
      <c r="G11" s="240">
        <f t="shared" si="12"/>
        <v>0</v>
      </c>
      <c r="H11" s="240">
        <f t="shared" si="12"/>
        <v>6.2</v>
      </c>
      <c r="I11" s="240">
        <f t="shared" si="12"/>
        <v>0</v>
      </c>
      <c r="J11" s="252">
        <f t="shared" si="12"/>
        <v>0</v>
      </c>
      <c r="K11" s="285">
        <f t="shared" si="12"/>
        <v>0</v>
      </c>
      <c r="L11" s="241">
        <f t="shared" si="12"/>
        <v>0</v>
      </c>
      <c r="M11" s="241"/>
      <c r="N11" s="241"/>
      <c r="O11" s="239"/>
      <c r="P11" s="239"/>
      <c r="Q11" s="239"/>
      <c r="R11" s="241">
        <f>$C10*R10</f>
        <v>0</v>
      </c>
      <c r="S11" s="245">
        <f t="shared" si="2"/>
        <v>0</v>
      </c>
      <c r="T11" s="239"/>
      <c r="U11" s="240">
        <f t="shared" ref="U11:AB11" si="13">$C10*U10</f>
        <v>0</v>
      </c>
      <c r="V11" s="240">
        <f t="shared" si="13"/>
        <v>0</v>
      </c>
      <c r="W11" s="240">
        <f t="shared" si="13"/>
        <v>0</v>
      </c>
      <c r="X11" s="240">
        <f t="shared" si="13"/>
        <v>0</v>
      </c>
      <c r="Y11" s="240">
        <f t="shared" si="13"/>
        <v>0</v>
      </c>
      <c r="Z11" s="240">
        <f t="shared" si="13"/>
        <v>10.8</v>
      </c>
      <c r="AA11" s="240">
        <f t="shared" si="13"/>
        <v>4.8</v>
      </c>
      <c r="AB11" s="240">
        <f t="shared" si="13"/>
        <v>11.200000000000001</v>
      </c>
      <c r="AC11" s="240">
        <f>$C10*AC10</f>
        <v>0</v>
      </c>
      <c r="AD11" s="251">
        <f t="shared" ref="AD11" si="14">$C10*AD10</f>
        <v>0</v>
      </c>
    </row>
    <row r="12" spans="1:36" s="296" customFormat="1" ht="17.25" customHeight="1">
      <c r="A12" s="975" t="str">
        <f>구조물집계표!E2</f>
        <v>메쌓기</v>
      </c>
      <c r="B12" s="951" t="str">
        <f>구조물집계표!F3</f>
        <v>H=2.0</v>
      </c>
      <c r="C12" s="952">
        <f>구조물집계표!F16</f>
        <v>60</v>
      </c>
      <c r="D12" s="951" t="str">
        <f>구조물집계표!F4</f>
        <v>m</v>
      </c>
      <c r="E12" s="404" t="s">
        <v>85</v>
      </c>
      <c r="F12" s="405"/>
      <c r="G12" s="406"/>
      <c r="H12" s="405">
        <v>0.31</v>
      </c>
      <c r="I12" s="405"/>
      <c r="J12" s="407"/>
      <c r="K12" s="407"/>
      <c r="L12" s="408"/>
      <c r="M12" s="408"/>
      <c r="N12" s="408"/>
      <c r="O12" s="405"/>
      <c r="P12" s="405"/>
      <c r="Q12" s="405"/>
      <c r="R12" s="406"/>
      <c r="S12" s="405"/>
      <c r="T12" s="405"/>
      <c r="U12" s="405"/>
      <c r="V12" s="405"/>
      <c r="W12" s="405"/>
      <c r="X12" s="405"/>
      <c r="Y12" s="405"/>
      <c r="Z12" s="405">
        <v>0.72</v>
      </c>
      <c r="AA12" s="405">
        <v>0.31</v>
      </c>
      <c r="AB12" s="405">
        <v>0.75</v>
      </c>
      <c r="AC12" s="405"/>
      <c r="AD12" s="409"/>
    </row>
    <row r="13" spans="1:36" s="296" customFormat="1" ht="17.25" customHeight="1">
      <c r="A13" s="976"/>
      <c r="B13" s="951"/>
      <c r="C13" s="952"/>
      <c r="D13" s="951"/>
      <c r="E13" s="410" t="s">
        <v>86</v>
      </c>
      <c r="F13" s="411">
        <f t="shared" ref="F13:L13" si="15">$C12*F12</f>
        <v>0</v>
      </c>
      <c r="G13" s="411">
        <f t="shared" si="15"/>
        <v>0</v>
      </c>
      <c r="H13" s="411">
        <f t="shared" si="15"/>
        <v>18.600000000000001</v>
      </c>
      <c r="I13" s="411">
        <f t="shared" si="15"/>
        <v>0</v>
      </c>
      <c r="J13" s="412">
        <f t="shared" si="15"/>
        <v>0</v>
      </c>
      <c r="K13" s="413">
        <f t="shared" si="15"/>
        <v>0</v>
      </c>
      <c r="L13" s="414">
        <f t="shared" si="15"/>
        <v>0</v>
      </c>
      <c r="M13" s="414"/>
      <c r="N13" s="414"/>
      <c r="O13" s="415"/>
      <c r="P13" s="415"/>
      <c r="Q13" s="415"/>
      <c r="R13" s="414">
        <f>$C12*R12</f>
        <v>0</v>
      </c>
      <c r="S13" s="416">
        <f t="shared" si="2"/>
        <v>0</v>
      </c>
      <c r="T13" s="415"/>
      <c r="U13" s="411">
        <f t="shared" ref="U13:AB13" si="16">$C12*U12</f>
        <v>0</v>
      </c>
      <c r="V13" s="411">
        <f t="shared" si="16"/>
        <v>0</v>
      </c>
      <c r="W13" s="411">
        <f t="shared" si="16"/>
        <v>0</v>
      </c>
      <c r="X13" s="411">
        <f t="shared" si="16"/>
        <v>0</v>
      </c>
      <c r="Y13" s="411">
        <f t="shared" si="16"/>
        <v>0</v>
      </c>
      <c r="Z13" s="411">
        <f t="shared" si="16"/>
        <v>43.199999999999996</v>
      </c>
      <c r="AA13" s="411">
        <f t="shared" si="16"/>
        <v>18.600000000000001</v>
      </c>
      <c r="AB13" s="411">
        <f t="shared" si="16"/>
        <v>45</v>
      </c>
      <c r="AC13" s="411">
        <f>$C12*AC12</f>
        <v>0</v>
      </c>
      <c r="AD13" s="417">
        <f t="shared" ref="AD13" si="17">$C12*AD12</f>
        <v>0</v>
      </c>
    </row>
    <row r="14" spans="1:36" s="237" customFormat="1" ht="12" hidden="1" customHeight="1">
      <c r="A14" s="975" t="str">
        <f>구조물집계표!I1</f>
        <v>반중력식옹벽</v>
      </c>
      <c r="B14" s="982" t="str">
        <f>구조물집계표!I3</f>
        <v>H=2.0</v>
      </c>
      <c r="C14" s="987">
        <f>구조물집계표!I16</f>
        <v>0</v>
      </c>
      <c r="D14" s="982" t="str">
        <f>구조물집계표!I4</f>
        <v>m</v>
      </c>
      <c r="E14" s="376" t="s">
        <v>85</v>
      </c>
      <c r="F14" s="377"/>
      <c r="G14" s="378"/>
      <c r="H14" s="378"/>
      <c r="I14" s="377"/>
      <c r="J14" s="379"/>
      <c r="K14" s="379"/>
      <c r="L14" s="380"/>
      <c r="M14" s="380"/>
      <c r="N14" s="380"/>
      <c r="O14" s="377"/>
      <c r="P14" s="377"/>
      <c r="Q14" s="377"/>
      <c r="R14" s="378"/>
      <c r="S14" s="377"/>
      <c r="T14" s="377"/>
      <c r="U14" s="377"/>
      <c r="V14" s="377"/>
      <c r="W14" s="377"/>
      <c r="X14" s="377"/>
      <c r="Y14" s="377"/>
      <c r="Z14" s="377"/>
      <c r="AA14" s="377"/>
      <c r="AB14" s="377"/>
      <c r="AC14" s="377"/>
      <c r="AD14" s="381"/>
    </row>
    <row r="15" spans="1:36" s="237" customFormat="1" ht="12" hidden="1" customHeight="1">
      <c r="A15" s="975"/>
      <c r="B15" s="970"/>
      <c r="C15" s="971"/>
      <c r="D15" s="970"/>
      <c r="E15" s="238" t="s">
        <v>86</v>
      </c>
      <c r="F15" s="240">
        <f t="shared" ref="F15:L15" si="18">$C14*F14</f>
        <v>0</v>
      </c>
      <c r="G15" s="240">
        <f t="shared" ref="F15:L17" si="19">$C14*G14</f>
        <v>0</v>
      </c>
      <c r="H15" s="240">
        <f t="shared" si="18"/>
        <v>0</v>
      </c>
      <c r="I15" s="240">
        <f t="shared" si="18"/>
        <v>0</v>
      </c>
      <c r="J15" s="252">
        <f t="shared" si="18"/>
        <v>0</v>
      </c>
      <c r="K15" s="285">
        <f t="shared" si="18"/>
        <v>0</v>
      </c>
      <c r="L15" s="241">
        <f t="shared" si="18"/>
        <v>0</v>
      </c>
      <c r="M15" s="241"/>
      <c r="N15" s="241"/>
      <c r="O15" s="239"/>
      <c r="P15" s="239"/>
      <c r="Q15" s="239"/>
      <c r="R15" s="241">
        <f>$C14*R14</f>
        <v>0</v>
      </c>
      <c r="S15" s="245">
        <f t="shared" si="2"/>
        <v>0</v>
      </c>
      <c r="T15" s="239"/>
      <c r="U15" s="240">
        <f t="shared" ref="U15" si="20">$C14*U14</f>
        <v>0</v>
      </c>
      <c r="V15" s="240">
        <f t="shared" ref="V15:Y15" si="21">$C14*V14</f>
        <v>0</v>
      </c>
      <c r="W15" s="240">
        <f t="shared" ref="W15:AB15" si="22">$C14*W14</f>
        <v>0</v>
      </c>
      <c r="X15" s="240">
        <f t="shared" si="21"/>
        <v>0</v>
      </c>
      <c r="Y15" s="240">
        <f t="shared" si="21"/>
        <v>0</v>
      </c>
      <c r="Z15" s="240">
        <f t="shared" ref="Z15" si="23">$C14*Z14</f>
        <v>0</v>
      </c>
      <c r="AA15" s="240">
        <f t="shared" ref="AA15" si="24">$C14*AA14</f>
        <v>0</v>
      </c>
      <c r="AB15" s="240">
        <f t="shared" si="22"/>
        <v>0</v>
      </c>
      <c r="AC15" s="240">
        <f>$C14*AC14</f>
        <v>0</v>
      </c>
      <c r="AD15" s="251"/>
    </row>
    <row r="16" spans="1:36" s="237" customFormat="1" ht="12" hidden="1" customHeight="1">
      <c r="A16" s="975"/>
      <c r="B16" s="970" t="str">
        <f>구조물집계표!J3</f>
        <v>H=1.6</v>
      </c>
      <c r="C16" s="971">
        <f>구조물집계표!J16</f>
        <v>0</v>
      </c>
      <c r="D16" s="970" t="str">
        <f>구조물집계표!J4</f>
        <v>m</v>
      </c>
      <c r="E16" s="232" t="s">
        <v>85</v>
      </c>
      <c r="F16" s="233"/>
      <c r="G16" s="234"/>
      <c r="H16" s="234"/>
      <c r="I16" s="233"/>
      <c r="J16" s="379"/>
      <c r="K16" s="379"/>
      <c r="L16" s="236"/>
      <c r="M16" s="236"/>
      <c r="N16" s="236"/>
      <c r="O16" s="233"/>
      <c r="P16" s="233"/>
      <c r="Q16" s="233"/>
      <c r="R16" s="234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50"/>
    </row>
    <row r="17" spans="1:30" s="237" customFormat="1" ht="12" hidden="1" customHeight="1">
      <c r="A17" s="976"/>
      <c r="B17" s="970"/>
      <c r="C17" s="971"/>
      <c r="D17" s="970"/>
      <c r="E17" s="238" t="s">
        <v>86</v>
      </c>
      <c r="F17" s="240">
        <f t="shared" si="19"/>
        <v>0</v>
      </c>
      <c r="G17" s="240">
        <f t="shared" si="19"/>
        <v>0</v>
      </c>
      <c r="H17" s="240">
        <f t="shared" si="19"/>
        <v>0</v>
      </c>
      <c r="I17" s="240">
        <f t="shared" si="19"/>
        <v>0</v>
      </c>
      <c r="J17" s="252">
        <f t="shared" si="19"/>
        <v>0</v>
      </c>
      <c r="K17" s="285">
        <f t="shared" si="19"/>
        <v>0</v>
      </c>
      <c r="L17" s="241">
        <f t="shared" si="19"/>
        <v>0</v>
      </c>
      <c r="M17" s="241"/>
      <c r="N17" s="241"/>
      <c r="O17" s="239"/>
      <c r="P17" s="239"/>
      <c r="Q17" s="239"/>
      <c r="R17" s="241">
        <f>$C16*R16</f>
        <v>0</v>
      </c>
      <c r="S17" s="245">
        <f t="shared" si="2"/>
        <v>0</v>
      </c>
      <c r="T17" s="239"/>
      <c r="U17" s="240">
        <f t="shared" ref="U17" si="25">$C16*U16</f>
        <v>0</v>
      </c>
      <c r="V17" s="240">
        <f t="shared" ref="V17:Y17" si="26">$C16*V16</f>
        <v>0</v>
      </c>
      <c r="W17" s="240">
        <f t="shared" ref="W17:AB17" si="27">$C16*W16</f>
        <v>0</v>
      </c>
      <c r="X17" s="240">
        <f t="shared" si="26"/>
        <v>0</v>
      </c>
      <c r="Y17" s="240">
        <f t="shared" si="26"/>
        <v>0</v>
      </c>
      <c r="Z17" s="240">
        <f t="shared" ref="Z17" si="28">$C16*Z16</f>
        <v>0</v>
      </c>
      <c r="AA17" s="240">
        <f t="shared" ref="AA17" si="29">$C16*AA16</f>
        <v>0</v>
      </c>
      <c r="AB17" s="240">
        <f t="shared" si="27"/>
        <v>0</v>
      </c>
      <c r="AC17" s="240">
        <f>$C16*AC16</f>
        <v>0</v>
      </c>
      <c r="AD17" s="251"/>
    </row>
    <row r="18" spans="1:30" s="296" customFormat="1" ht="17.25" hidden="1" customHeight="1">
      <c r="A18" s="972" t="str">
        <f>구조물집계표!K1</f>
        <v>떼공</v>
      </c>
      <c r="B18" s="951" t="str">
        <f>구조물집계표!K3</f>
        <v>구조물</v>
      </c>
      <c r="C18" s="952">
        <f>구조물집계표!K16</f>
        <v>0</v>
      </c>
      <c r="D18" s="951" t="str">
        <f>구조물집계표!K4</f>
        <v>m2</v>
      </c>
      <c r="E18" s="404" t="s">
        <v>85</v>
      </c>
      <c r="F18" s="405"/>
      <c r="G18" s="406"/>
      <c r="H18" s="406"/>
      <c r="I18" s="405"/>
      <c r="J18" s="407"/>
      <c r="K18" s="407"/>
      <c r="L18" s="408"/>
      <c r="M18" s="408"/>
      <c r="N18" s="408"/>
      <c r="O18" s="405"/>
      <c r="P18" s="405"/>
      <c r="Q18" s="405"/>
      <c r="R18" s="406"/>
      <c r="S18" s="405"/>
      <c r="T18" s="405"/>
      <c r="U18" s="405"/>
      <c r="V18" s="405"/>
      <c r="W18" s="405"/>
      <c r="X18" s="405"/>
      <c r="Y18" s="405"/>
      <c r="Z18" s="405"/>
      <c r="AA18" s="405"/>
      <c r="AB18" s="405"/>
      <c r="AC18" s="405"/>
      <c r="AD18" s="409">
        <v>1</v>
      </c>
    </row>
    <row r="19" spans="1:30" s="296" customFormat="1" ht="17.25" hidden="1" customHeight="1">
      <c r="A19" s="973"/>
      <c r="B19" s="951"/>
      <c r="C19" s="952"/>
      <c r="D19" s="951"/>
      <c r="E19" s="410" t="s">
        <v>86</v>
      </c>
      <c r="F19" s="415"/>
      <c r="G19" s="411"/>
      <c r="H19" s="411"/>
      <c r="I19" s="415"/>
      <c r="J19" s="411"/>
      <c r="K19" s="411"/>
      <c r="L19" s="414"/>
      <c r="M19" s="414"/>
      <c r="N19" s="414"/>
      <c r="O19" s="415"/>
      <c r="P19" s="415"/>
      <c r="Q19" s="415"/>
      <c r="R19" s="414">
        <f>$C18*R18</f>
        <v>0</v>
      </c>
      <c r="S19" s="415"/>
      <c r="T19" s="415"/>
      <c r="U19" s="415"/>
      <c r="V19" s="415"/>
      <c r="W19" s="415"/>
      <c r="X19" s="415"/>
      <c r="Y19" s="415"/>
      <c r="Z19" s="415"/>
      <c r="AA19" s="415"/>
      <c r="AB19" s="415"/>
      <c r="AC19" s="415"/>
      <c r="AD19" s="418">
        <f t="shared" ref="AD19" si="30">$C18*AD18</f>
        <v>0</v>
      </c>
    </row>
    <row r="20" spans="1:30" s="296" customFormat="1" ht="17.25" hidden="1" customHeight="1">
      <c r="A20" s="973"/>
      <c r="B20" s="951" t="str">
        <f>구조물집계표!L3</f>
        <v>노견</v>
      </c>
      <c r="C20" s="952">
        <f>구조물집계표!L16</f>
        <v>0</v>
      </c>
      <c r="D20" s="951" t="str">
        <f>구조물집계표!L4</f>
        <v>m2</v>
      </c>
      <c r="E20" s="404" t="s">
        <v>85</v>
      </c>
      <c r="F20" s="405"/>
      <c r="G20" s="406"/>
      <c r="H20" s="406"/>
      <c r="I20" s="405"/>
      <c r="J20" s="407"/>
      <c r="K20" s="419"/>
      <c r="L20" s="408"/>
      <c r="M20" s="408"/>
      <c r="N20" s="408"/>
      <c r="O20" s="405"/>
      <c r="P20" s="405"/>
      <c r="Q20" s="405"/>
      <c r="R20" s="420"/>
      <c r="S20" s="405"/>
      <c r="T20" s="405"/>
      <c r="U20" s="405"/>
      <c r="V20" s="405"/>
      <c r="W20" s="405"/>
      <c r="X20" s="405"/>
      <c r="Y20" s="405"/>
      <c r="Z20" s="405"/>
      <c r="AA20" s="405"/>
      <c r="AB20" s="405"/>
      <c r="AC20" s="405"/>
      <c r="AD20" s="409">
        <v>1</v>
      </c>
    </row>
    <row r="21" spans="1:30" s="296" customFormat="1" ht="17.25" hidden="1" customHeight="1">
      <c r="A21" s="981"/>
      <c r="B21" s="951"/>
      <c r="C21" s="952"/>
      <c r="D21" s="951"/>
      <c r="E21" s="410" t="s">
        <v>86</v>
      </c>
      <c r="F21" s="415"/>
      <c r="G21" s="411">
        <f>$C20*G20</f>
        <v>0</v>
      </c>
      <c r="H21" s="411">
        <f>$C20*H20</f>
        <v>0</v>
      </c>
      <c r="I21" s="415"/>
      <c r="J21" s="411"/>
      <c r="K21" s="414">
        <f>$C20*K20</f>
        <v>0</v>
      </c>
      <c r="L21" s="414"/>
      <c r="M21" s="414"/>
      <c r="N21" s="414"/>
      <c r="O21" s="415"/>
      <c r="P21" s="415"/>
      <c r="Q21" s="415"/>
      <c r="R21" s="411"/>
      <c r="S21" s="415"/>
      <c r="T21" s="415"/>
      <c r="U21" s="415"/>
      <c r="V21" s="415"/>
      <c r="W21" s="415"/>
      <c r="X21" s="415"/>
      <c r="Y21" s="415"/>
      <c r="Z21" s="415"/>
      <c r="AA21" s="415"/>
      <c r="AB21" s="415"/>
      <c r="AC21" s="415"/>
      <c r="AD21" s="418">
        <f t="shared" ref="AD21" si="31">$C20*AD20</f>
        <v>0</v>
      </c>
    </row>
    <row r="22" spans="1:30" s="296" customFormat="1" ht="12" hidden="1" customHeight="1">
      <c r="A22" s="974" t="str">
        <f>구조물집계표!O1</f>
        <v>포장난간</v>
      </c>
      <c r="B22" s="951" t="str">
        <f>구조물집계표!O3</f>
        <v>A형H=0.2</v>
      </c>
      <c r="C22" s="952">
        <f>구조물집계표!O16</f>
        <v>0</v>
      </c>
      <c r="D22" s="951" t="str">
        <f>구조물집계표!O4</f>
        <v>m</v>
      </c>
      <c r="E22" s="404" t="s">
        <v>85</v>
      </c>
      <c r="F22" s="405"/>
      <c r="G22" s="406">
        <v>0.04</v>
      </c>
      <c r="H22" s="406"/>
      <c r="I22" s="405"/>
      <c r="J22" s="407"/>
      <c r="K22" s="407">
        <v>1.56</v>
      </c>
      <c r="L22" s="408"/>
      <c r="M22" s="408"/>
      <c r="N22" s="408"/>
      <c r="O22" s="405"/>
      <c r="P22" s="405"/>
      <c r="Q22" s="405"/>
      <c r="R22" s="405"/>
      <c r="S22" s="405"/>
      <c r="T22" s="405"/>
      <c r="U22" s="405"/>
      <c r="V22" s="405"/>
      <c r="W22" s="405"/>
      <c r="X22" s="405"/>
      <c r="Y22" s="405"/>
      <c r="Z22" s="405"/>
      <c r="AA22" s="405"/>
      <c r="AB22" s="405"/>
      <c r="AC22" s="405"/>
      <c r="AD22" s="409"/>
    </row>
    <row r="23" spans="1:30" s="296" customFormat="1" ht="12" hidden="1" customHeight="1">
      <c r="A23" s="975"/>
      <c r="B23" s="951"/>
      <c r="C23" s="952"/>
      <c r="D23" s="951"/>
      <c r="E23" s="410" t="s">
        <v>86</v>
      </c>
      <c r="F23" s="415"/>
      <c r="G23" s="411">
        <f t="shared" ref="G23:G29" si="32">$C22*G22</f>
        <v>0</v>
      </c>
      <c r="H23" s="414"/>
      <c r="I23" s="415"/>
      <c r="J23" s="411"/>
      <c r="K23" s="414">
        <f t="shared" ref="K23:K29" si="33">$C22*K22</f>
        <v>0</v>
      </c>
      <c r="L23" s="414"/>
      <c r="M23" s="414"/>
      <c r="N23" s="414"/>
      <c r="O23" s="415"/>
      <c r="P23" s="415"/>
      <c r="Q23" s="415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21"/>
    </row>
    <row r="24" spans="1:30" s="237" customFormat="1" ht="12" hidden="1" customHeight="1">
      <c r="A24" s="975"/>
      <c r="B24" s="970" t="str">
        <f>구조물집계표!P3</f>
        <v>C형H=0.7</v>
      </c>
      <c r="C24" s="971">
        <f>구조물집계표!P16</f>
        <v>0</v>
      </c>
      <c r="D24" s="970" t="str">
        <f>구조물집계표!P4</f>
        <v>m</v>
      </c>
      <c r="E24" s="232" t="s">
        <v>85</v>
      </c>
      <c r="F24" s="233"/>
      <c r="G24" s="234"/>
      <c r="H24" s="234"/>
      <c r="I24" s="233"/>
      <c r="J24" s="235"/>
      <c r="K24" s="235"/>
      <c r="L24" s="236"/>
      <c r="M24" s="236"/>
      <c r="N24" s="236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50"/>
    </row>
    <row r="25" spans="1:30" s="237" customFormat="1" ht="12" hidden="1" customHeight="1">
      <c r="A25" s="976"/>
      <c r="B25" s="970"/>
      <c r="C25" s="971"/>
      <c r="D25" s="970"/>
      <c r="E25" s="238" t="s">
        <v>86</v>
      </c>
      <c r="F25" s="239"/>
      <c r="G25" s="240">
        <f t="shared" si="32"/>
        <v>0</v>
      </c>
      <c r="H25" s="241"/>
      <c r="I25" s="239"/>
      <c r="J25" s="240"/>
      <c r="K25" s="241">
        <f t="shared" si="33"/>
        <v>0</v>
      </c>
      <c r="L25" s="241"/>
      <c r="M25" s="241"/>
      <c r="N25" s="241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71"/>
    </row>
    <row r="26" spans="1:30" s="296" customFormat="1" ht="12" hidden="1" customHeight="1">
      <c r="A26" s="974" t="str">
        <f>구조물집계표!M1</f>
        <v>L형측구</v>
      </c>
      <c r="B26" s="951" t="str">
        <f>구조물집계표!M3</f>
        <v>A형H=0.2</v>
      </c>
      <c r="C26" s="952">
        <f>구조물집계표!M16</f>
        <v>0</v>
      </c>
      <c r="D26" s="951" t="str">
        <f>구조물집계표!M4</f>
        <v>m</v>
      </c>
      <c r="E26" s="404" t="s">
        <v>85</v>
      </c>
      <c r="F26" s="405"/>
      <c r="G26" s="406">
        <v>0.16700000000000001</v>
      </c>
      <c r="H26" s="406"/>
      <c r="I26" s="405"/>
      <c r="J26" s="407"/>
      <c r="K26" s="407">
        <v>1.56</v>
      </c>
      <c r="L26" s="408"/>
      <c r="M26" s="408"/>
      <c r="N26" s="408"/>
      <c r="O26" s="405"/>
      <c r="P26" s="405"/>
      <c r="Q26" s="405"/>
      <c r="R26" s="405"/>
      <c r="S26" s="405"/>
      <c r="T26" s="405"/>
      <c r="U26" s="405"/>
      <c r="V26" s="405"/>
      <c r="W26" s="405"/>
      <c r="X26" s="405"/>
      <c r="Y26" s="405"/>
      <c r="Z26" s="405"/>
      <c r="AA26" s="405"/>
      <c r="AB26" s="405"/>
      <c r="AC26" s="405"/>
      <c r="AD26" s="409"/>
    </row>
    <row r="27" spans="1:30" s="296" customFormat="1" ht="12" hidden="1" customHeight="1">
      <c r="A27" s="975"/>
      <c r="B27" s="951"/>
      <c r="C27" s="952"/>
      <c r="D27" s="951"/>
      <c r="E27" s="410" t="s">
        <v>86</v>
      </c>
      <c r="F27" s="415"/>
      <c r="G27" s="411">
        <f t="shared" si="32"/>
        <v>0</v>
      </c>
      <c r="H27" s="414"/>
      <c r="I27" s="415"/>
      <c r="J27" s="411"/>
      <c r="K27" s="414">
        <f t="shared" si="33"/>
        <v>0</v>
      </c>
      <c r="L27" s="414"/>
      <c r="M27" s="414"/>
      <c r="N27" s="414"/>
      <c r="O27" s="415"/>
      <c r="P27" s="415"/>
      <c r="Q27" s="415"/>
      <c r="R27" s="415"/>
      <c r="S27" s="415"/>
      <c r="T27" s="415"/>
      <c r="U27" s="415"/>
      <c r="V27" s="415"/>
      <c r="W27" s="415"/>
      <c r="X27" s="415"/>
      <c r="Y27" s="415"/>
      <c r="Z27" s="415"/>
      <c r="AA27" s="415"/>
      <c r="AB27" s="415"/>
      <c r="AC27" s="415"/>
      <c r="AD27" s="421"/>
    </row>
    <row r="28" spans="1:30" s="237" customFormat="1" ht="12" hidden="1" customHeight="1">
      <c r="A28" s="975"/>
      <c r="B28" s="970" t="str">
        <f>구조물집계표!N3</f>
        <v>C형H=0.7</v>
      </c>
      <c r="C28" s="971">
        <f>구조물집계표!N16</f>
        <v>0</v>
      </c>
      <c r="D28" s="970" t="str">
        <f>구조물집계표!N4</f>
        <v>m</v>
      </c>
      <c r="E28" s="232" t="s">
        <v>85</v>
      </c>
      <c r="F28" s="233"/>
      <c r="G28" s="234"/>
      <c r="H28" s="234"/>
      <c r="I28" s="233"/>
      <c r="J28" s="235"/>
      <c r="K28" s="235"/>
      <c r="L28" s="236"/>
      <c r="M28" s="236"/>
      <c r="N28" s="236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A28" s="233"/>
      <c r="AB28" s="233"/>
      <c r="AC28" s="233"/>
      <c r="AD28" s="250"/>
    </row>
    <row r="29" spans="1:30" s="237" customFormat="1" ht="12" hidden="1" customHeight="1">
      <c r="A29" s="976"/>
      <c r="B29" s="970"/>
      <c r="C29" s="971"/>
      <c r="D29" s="970"/>
      <c r="E29" s="238" t="s">
        <v>86</v>
      </c>
      <c r="F29" s="239"/>
      <c r="G29" s="240">
        <f t="shared" si="32"/>
        <v>0</v>
      </c>
      <c r="H29" s="241"/>
      <c r="I29" s="239"/>
      <c r="J29" s="240"/>
      <c r="K29" s="241">
        <f t="shared" si="33"/>
        <v>0</v>
      </c>
      <c r="L29" s="241"/>
      <c r="M29" s="241"/>
      <c r="N29" s="241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  <c r="AA29" s="239"/>
      <c r="AB29" s="239"/>
      <c r="AC29" s="239"/>
      <c r="AD29" s="271"/>
    </row>
    <row r="30" spans="1:30" s="296" customFormat="1" ht="17.25" hidden="1" customHeight="1">
      <c r="A30" s="972" t="str">
        <f>구조물집계표!Q1</f>
        <v>콘크리트포장</v>
      </c>
      <c r="B30" s="951" t="s">
        <v>87</v>
      </c>
      <c r="C30" s="952">
        <f>구조물집계표!S17</f>
        <v>0</v>
      </c>
      <c r="D30" s="951" t="str">
        <f>구조물집계표!S4</f>
        <v>m2</v>
      </c>
      <c r="E30" s="404" t="s">
        <v>85</v>
      </c>
      <c r="F30" s="405"/>
      <c r="G30" s="405">
        <v>0.2</v>
      </c>
      <c r="H30" s="405"/>
      <c r="I30" s="405"/>
      <c r="J30" s="422"/>
      <c r="K30" s="408"/>
      <c r="L30" s="408"/>
      <c r="M30" s="408"/>
      <c r="N30" s="408"/>
      <c r="O30" s="405"/>
      <c r="P30" s="405"/>
      <c r="Q30" s="405"/>
      <c r="R30" s="405"/>
      <c r="S30" s="423"/>
      <c r="T30" s="423">
        <v>1</v>
      </c>
      <c r="U30" s="405"/>
      <c r="V30" s="405"/>
      <c r="W30" s="405"/>
      <c r="X30" s="405"/>
      <c r="Y30" s="405"/>
      <c r="Z30" s="405"/>
      <c r="AA30" s="405"/>
      <c r="AB30" s="405"/>
      <c r="AC30" s="405"/>
      <c r="AD30" s="409"/>
    </row>
    <row r="31" spans="1:30" s="296" customFormat="1" ht="17.25" hidden="1" customHeight="1">
      <c r="A31" s="973"/>
      <c r="B31" s="951"/>
      <c r="C31" s="952"/>
      <c r="D31" s="951"/>
      <c r="E31" s="410" t="s">
        <v>86</v>
      </c>
      <c r="F31" s="410"/>
      <c r="G31" s="411">
        <f>$C30*G30</f>
        <v>0</v>
      </c>
      <c r="H31" s="410">
        <f>$C30*H30</f>
        <v>0</v>
      </c>
      <c r="I31" s="415"/>
      <c r="J31" s="424"/>
      <c r="K31" s="414"/>
      <c r="L31" s="414"/>
      <c r="M31" s="414"/>
      <c r="N31" s="414"/>
      <c r="O31" s="410"/>
      <c r="P31" s="410"/>
      <c r="Q31" s="410"/>
      <c r="R31" s="415"/>
      <c r="S31" s="410">
        <f t="shared" ref="S31" si="34">$C30*S30</f>
        <v>0</v>
      </c>
      <c r="T31" s="564">
        <f>$C30*T30</f>
        <v>0</v>
      </c>
      <c r="U31" s="410"/>
      <c r="V31" s="410"/>
      <c r="W31" s="410"/>
      <c r="X31" s="410"/>
      <c r="Y31" s="410"/>
      <c r="Z31" s="410"/>
      <c r="AA31" s="410"/>
      <c r="AB31" s="410">
        <f>$C30*AB30</f>
        <v>0</v>
      </c>
      <c r="AC31" s="410"/>
      <c r="AD31" s="417"/>
    </row>
    <row r="32" spans="1:30" s="296" customFormat="1" ht="17.25" customHeight="1">
      <c r="A32" s="950" t="str">
        <f>구조물집계표!V1</f>
        <v>혼합석부설</v>
      </c>
      <c r="B32" s="951" t="s">
        <v>123</v>
      </c>
      <c r="C32" s="952">
        <f>'혼합석부설 면적산출서'!D22</f>
        <v>0</v>
      </c>
      <c r="D32" s="951" t="str">
        <f>구조물집계표!X4</f>
        <v>m2</v>
      </c>
      <c r="E32" s="404" t="s">
        <v>85</v>
      </c>
      <c r="F32" s="405"/>
      <c r="G32" s="405"/>
      <c r="H32" s="405"/>
      <c r="I32" s="405"/>
      <c r="J32" s="422"/>
      <c r="K32" s="408"/>
      <c r="L32" s="408"/>
      <c r="M32" s="408"/>
      <c r="N32" s="408"/>
      <c r="O32" s="405"/>
      <c r="P32" s="405"/>
      <c r="Q32" s="405"/>
      <c r="R32" s="405"/>
      <c r="S32" s="425"/>
      <c r="T32" s="425"/>
      <c r="U32" s="405"/>
      <c r="V32" s="405"/>
      <c r="W32" s="405"/>
      <c r="X32" s="405"/>
      <c r="Y32" s="405"/>
      <c r="Z32" s="405"/>
      <c r="AA32" s="405"/>
      <c r="AB32" s="425"/>
      <c r="AC32" s="425">
        <v>0.1</v>
      </c>
      <c r="AD32" s="409"/>
    </row>
    <row r="33" spans="1:30" s="296" customFormat="1" ht="17.25" customHeight="1">
      <c r="A33" s="950"/>
      <c r="B33" s="951"/>
      <c r="C33" s="952"/>
      <c r="D33" s="951"/>
      <c r="E33" s="410" t="s">
        <v>86</v>
      </c>
      <c r="F33" s="410"/>
      <c r="G33" s="411"/>
      <c r="H33" s="411"/>
      <c r="I33" s="415"/>
      <c r="J33" s="424"/>
      <c r="K33" s="414"/>
      <c r="L33" s="414"/>
      <c r="M33" s="414"/>
      <c r="N33" s="414"/>
      <c r="O33" s="410"/>
      <c r="P33" s="410"/>
      <c r="Q33" s="410"/>
      <c r="R33" s="415"/>
      <c r="S33" s="410"/>
      <c r="T33" s="410"/>
      <c r="U33" s="410"/>
      <c r="V33" s="410"/>
      <c r="W33" s="410"/>
      <c r="X33" s="410"/>
      <c r="Y33" s="410"/>
      <c r="Z33" s="410"/>
      <c r="AA33" s="410"/>
      <c r="AB33" s="416">
        <f>$C32*AB32</f>
        <v>0</v>
      </c>
      <c r="AC33" s="416">
        <f>$C32*AC32</f>
        <v>0</v>
      </c>
      <c r="AD33" s="417"/>
    </row>
    <row r="34" spans="1:30" s="296" customFormat="1" ht="17.25" customHeight="1">
      <c r="A34" s="950" t="str">
        <f>구조물집계표!G1</f>
        <v>돌붙임</v>
      </c>
      <c r="B34" s="951" t="str">
        <f>구조물집계표!G2</f>
        <v>찰붙임</v>
      </c>
      <c r="C34" s="952">
        <f>구조물집계표!G16</f>
        <v>20</v>
      </c>
      <c r="D34" s="951" t="str">
        <f>구조물집계표!G4</f>
        <v>m2</v>
      </c>
      <c r="E34" s="404" t="s">
        <v>85</v>
      </c>
      <c r="F34" s="405"/>
      <c r="G34" s="405"/>
      <c r="H34" s="405"/>
      <c r="I34" s="405">
        <v>0.16</v>
      </c>
      <c r="J34" s="422"/>
      <c r="K34" s="408"/>
      <c r="L34" s="408"/>
      <c r="M34" s="408"/>
      <c r="N34" s="408"/>
      <c r="O34" s="405"/>
      <c r="P34" s="405"/>
      <c r="Q34" s="405"/>
      <c r="R34" s="425">
        <v>8.9999999999999993E-3</v>
      </c>
      <c r="S34" s="405"/>
      <c r="T34" s="405"/>
      <c r="U34" s="405"/>
      <c r="V34" s="405"/>
      <c r="W34" s="405">
        <v>0.71</v>
      </c>
      <c r="X34" s="405"/>
      <c r="Y34" s="405"/>
      <c r="Z34" s="405"/>
      <c r="AA34" s="405">
        <v>0.12</v>
      </c>
      <c r="AB34" s="405"/>
      <c r="AC34" s="405"/>
      <c r="AD34" s="409"/>
    </row>
    <row r="35" spans="1:30" s="296" customFormat="1" ht="17.25" customHeight="1">
      <c r="A35" s="950"/>
      <c r="B35" s="951"/>
      <c r="C35" s="952"/>
      <c r="D35" s="951"/>
      <c r="E35" s="410" t="s">
        <v>86</v>
      </c>
      <c r="F35" s="415"/>
      <c r="G35" s="415"/>
      <c r="H35" s="415"/>
      <c r="I35" s="411">
        <f>$C34*I34</f>
        <v>3.2</v>
      </c>
      <c r="J35" s="424"/>
      <c r="K35" s="414"/>
      <c r="L35" s="414"/>
      <c r="M35" s="414"/>
      <c r="N35" s="414"/>
      <c r="O35" s="415"/>
      <c r="P35" s="415"/>
      <c r="Q35" s="415"/>
      <c r="R35" s="414">
        <f>$C34*R34</f>
        <v>0.18</v>
      </c>
      <c r="S35" s="415"/>
      <c r="T35" s="415"/>
      <c r="U35" s="411">
        <f t="shared" ref="U35:AA35" si="35">$C34*U34</f>
        <v>0</v>
      </c>
      <c r="V35" s="411">
        <f t="shared" si="35"/>
        <v>0</v>
      </c>
      <c r="W35" s="411">
        <f t="shared" si="35"/>
        <v>14.2</v>
      </c>
      <c r="X35" s="411">
        <f t="shared" si="35"/>
        <v>0</v>
      </c>
      <c r="Y35" s="411">
        <f t="shared" si="35"/>
        <v>0</v>
      </c>
      <c r="Z35" s="411">
        <f t="shared" si="35"/>
        <v>0</v>
      </c>
      <c r="AA35" s="411">
        <f t="shared" si="35"/>
        <v>2.4</v>
      </c>
      <c r="AB35" s="415"/>
      <c r="AC35" s="415"/>
      <c r="AD35" s="417"/>
    </row>
    <row r="36" spans="1:30" s="296" customFormat="1" ht="17.25" customHeight="1">
      <c r="A36" s="950" t="str">
        <f>구조물집계표!H1</f>
        <v>돌붙임</v>
      </c>
      <c r="B36" s="951" t="str">
        <f>구조물집계표!H2</f>
        <v>메붙임</v>
      </c>
      <c r="C36" s="952">
        <f>구조물집계표!H16</f>
        <v>90</v>
      </c>
      <c r="D36" s="951" t="str">
        <f>구조물집계표!H4</f>
        <v>m2</v>
      </c>
      <c r="E36" s="404" t="s">
        <v>85</v>
      </c>
      <c r="F36" s="405"/>
      <c r="G36" s="405"/>
      <c r="H36" s="405"/>
      <c r="I36" s="405"/>
      <c r="J36" s="422"/>
      <c r="K36" s="408"/>
      <c r="L36" s="408"/>
      <c r="M36" s="408"/>
      <c r="N36" s="408"/>
      <c r="O36" s="405"/>
      <c r="P36" s="405"/>
      <c r="Q36" s="405"/>
      <c r="R36" s="425"/>
      <c r="S36" s="405"/>
      <c r="T36" s="405"/>
      <c r="U36" s="405"/>
      <c r="V36" s="405"/>
      <c r="W36" s="405"/>
      <c r="X36" s="405"/>
      <c r="Y36" s="405">
        <v>0.27</v>
      </c>
      <c r="Z36" s="405"/>
      <c r="AA36" s="405">
        <v>0.12</v>
      </c>
      <c r="AB36" s="405"/>
      <c r="AC36" s="405"/>
      <c r="AD36" s="409"/>
    </row>
    <row r="37" spans="1:30" s="296" customFormat="1" ht="17.25" customHeight="1">
      <c r="A37" s="950"/>
      <c r="B37" s="951"/>
      <c r="C37" s="952"/>
      <c r="D37" s="951"/>
      <c r="E37" s="410" t="s">
        <v>86</v>
      </c>
      <c r="F37" s="415"/>
      <c r="G37" s="415"/>
      <c r="H37" s="415"/>
      <c r="I37" s="411">
        <f>$C36*I36</f>
        <v>0</v>
      </c>
      <c r="J37" s="424"/>
      <c r="K37" s="414"/>
      <c r="L37" s="414"/>
      <c r="M37" s="414"/>
      <c r="N37" s="414"/>
      <c r="O37" s="415"/>
      <c r="P37" s="415"/>
      <c r="Q37" s="415"/>
      <c r="R37" s="414">
        <f>$C36*R36</f>
        <v>0</v>
      </c>
      <c r="S37" s="415"/>
      <c r="T37" s="415"/>
      <c r="U37" s="411">
        <f t="shared" ref="U37:AA37" si="36">$C36*U36</f>
        <v>0</v>
      </c>
      <c r="V37" s="411">
        <f t="shared" si="36"/>
        <v>0</v>
      </c>
      <c r="W37" s="411">
        <f t="shared" si="36"/>
        <v>0</v>
      </c>
      <c r="X37" s="411">
        <f t="shared" si="36"/>
        <v>0</v>
      </c>
      <c r="Y37" s="411">
        <f t="shared" si="36"/>
        <v>24.3</v>
      </c>
      <c r="Z37" s="411">
        <f t="shared" si="36"/>
        <v>0</v>
      </c>
      <c r="AA37" s="411">
        <f t="shared" si="36"/>
        <v>10.799999999999999</v>
      </c>
      <c r="AB37" s="415"/>
      <c r="AC37" s="415"/>
      <c r="AD37" s="417"/>
    </row>
    <row r="38" spans="1:30" s="296" customFormat="1" ht="12" hidden="1" customHeight="1">
      <c r="A38" s="953" t="str">
        <f>구조물집계표!Z1</f>
        <v>물넘이 포장</v>
      </c>
      <c r="B38" s="951" t="str">
        <f>구조물집계표!Z3</f>
        <v>H=1.0</v>
      </c>
      <c r="C38" s="952">
        <f>구조물집계표!Z16</f>
        <v>0</v>
      </c>
      <c r="D38" s="951" t="str">
        <f>구조물집계표!Z4</f>
        <v>m</v>
      </c>
      <c r="E38" s="404" t="s">
        <v>85</v>
      </c>
      <c r="F38" s="405"/>
      <c r="G38" s="425">
        <v>2.19</v>
      </c>
      <c r="H38" s="405"/>
      <c r="I38" s="425"/>
      <c r="J38" s="422"/>
      <c r="K38" s="408">
        <v>2.496</v>
      </c>
      <c r="L38" s="408"/>
      <c r="M38" s="408"/>
      <c r="N38" s="408"/>
      <c r="O38" s="405"/>
      <c r="P38" s="405"/>
      <c r="Q38" s="405"/>
      <c r="R38" s="405"/>
      <c r="S38" s="405"/>
      <c r="T38" s="405">
        <v>7.5</v>
      </c>
      <c r="U38" s="405"/>
      <c r="V38" s="405"/>
      <c r="W38" s="405"/>
      <c r="X38" s="405"/>
      <c r="Y38" s="405"/>
      <c r="Z38" s="405"/>
      <c r="AA38" s="405"/>
      <c r="AB38" s="405"/>
      <c r="AC38" s="405"/>
      <c r="AD38" s="409"/>
    </row>
    <row r="39" spans="1:30" s="296" customFormat="1" ht="12" hidden="1" customHeight="1">
      <c r="A39" s="950"/>
      <c r="B39" s="951"/>
      <c r="C39" s="952"/>
      <c r="D39" s="951"/>
      <c r="E39" s="410" t="s">
        <v>86</v>
      </c>
      <c r="F39" s="410"/>
      <c r="G39" s="411">
        <f>$C38*G38</f>
        <v>0</v>
      </c>
      <c r="H39" s="411"/>
      <c r="I39" s="411">
        <f>$C38*I38</f>
        <v>0</v>
      </c>
      <c r="J39" s="424"/>
      <c r="K39" s="411">
        <f>$C38*K38</f>
        <v>0</v>
      </c>
      <c r="L39" s="414"/>
      <c r="M39" s="414"/>
      <c r="N39" s="414"/>
      <c r="O39" s="410"/>
      <c r="P39" s="410"/>
      <c r="Q39" s="410"/>
      <c r="R39" s="415"/>
      <c r="S39" s="410"/>
      <c r="T39" s="411">
        <f>$C38*T38</f>
        <v>0</v>
      </c>
      <c r="U39" s="410"/>
      <c r="V39" s="410"/>
      <c r="W39" s="410"/>
      <c r="X39" s="410"/>
      <c r="Y39" s="410"/>
      <c r="Z39" s="410"/>
      <c r="AA39" s="410"/>
      <c r="AB39" s="410"/>
      <c r="AC39" s="410"/>
      <c r="AD39" s="417"/>
    </row>
    <row r="40" spans="1:30" s="296" customFormat="1" ht="12" hidden="1" customHeight="1">
      <c r="A40" s="950" t="str">
        <f>구조물집계표!AB1</f>
        <v>수로관 개거</v>
      </c>
      <c r="B40" s="951" t="str">
        <f>구조물집계표!AB3</f>
        <v>400C</v>
      </c>
      <c r="C40" s="952">
        <f>구조물집계표!AB16</f>
        <v>0</v>
      </c>
      <c r="D40" s="951" t="str">
        <f>구조물집계표!AB4</f>
        <v>m</v>
      </c>
      <c r="E40" s="404" t="s">
        <v>85</v>
      </c>
      <c r="F40" s="405"/>
      <c r="G40" s="405"/>
      <c r="H40" s="405">
        <v>0.06</v>
      </c>
      <c r="I40" s="405"/>
      <c r="J40" s="422"/>
      <c r="K40" s="408"/>
      <c r="L40" s="408"/>
      <c r="M40" s="408"/>
      <c r="N40" s="408"/>
      <c r="O40" s="405"/>
      <c r="P40" s="405"/>
      <c r="Q40" s="405"/>
      <c r="R40" s="425"/>
      <c r="S40" s="405"/>
      <c r="T40" s="405"/>
      <c r="U40" s="405">
        <v>0.5</v>
      </c>
      <c r="V40" s="405">
        <v>1</v>
      </c>
      <c r="W40" s="405"/>
      <c r="X40" s="405"/>
      <c r="Y40" s="405"/>
      <c r="Z40" s="405"/>
      <c r="AA40" s="405"/>
      <c r="AB40" s="405"/>
      <c r="AC40" s="405"/>
      <c r="AD40" s="409"/>
    </row>
    <row r="41" spans="1:30" s="296" customFormat="1" ht="12" hidden="1" customHeight="1">
      <c r="A41" s="950"/>
      <c r="B41" s="951"/>
      <c r="C41" s="952"/>
      <c r="D41" s="951"/>
      <c r="E41" s="410" t="s">
        <v>86</v>
      </c>
      <c r="F41" s="415"/>
      <c r="G41" s="411">
        <f>$C40*G40</f>
        <v>0</v>
      </c>
      <c r="H41" s="411">
        <f>$C40*H40</f>
        <v>0</v>
      </c>
      <c r="I41" s="411"/>
      <c r="J41" s="424"/>
      <c r="K41" s="414"/>
      <c r="L41" s="414"/>
      <c r="M41" s="414"/>
      <c r="N41" s="414"/>
      <c r="O41" s="415"/>
      <c r="P41" s="415"/>
      <c r="Q41" s="415"/>
      <c r="R41" s="411"/>
      <c r="S41" s="415"/>
      <c r="T41" s="415"/>
      <c r="U41" s="411">
        <f>$C40*U40</f>
        <v>0</v>
      </c>
      <c r="V41" s="411">
        <f>$C40*V40</f>
        <v>0</v>
      </c>
      <c r="W41" s="415"/>
      <c r="X41" s="415"/>
      <c r="Y41" s="415"/>
      <c r="Z41" s="415"/>
      <c r="AA41" s="415"/>
      <c r="AB41" s="415"/>
      <c r="AC41" s="415"/>
      <c r="AD41" s="417"/>
    </row>
    <row r="42" spans="1:30" s="296" customFormat="1" ht="12" hidden="1" customHeight="1">
      <c r="A42" s="950" t="str">
        <f>구조물집계표!AD1</f>
        <v>레일형 개거</v>
      </c>
      <c r="B42" s="951" t="str">
        <f>구조물집계표!AD3</f>
        <v>3W 460*4330</v>
      </c>
      <c r="C42" s="952">
        <f>구조물집계표!AD16</f>
        <v>0</v>
      </c>
      <c r="D42" s="951">
        <f>구조물집계표!AD16</f>
        <v>0</v>
      </c>
      <c r="E42" s="404" t="s">
        <v>85</v>
      </c>
      <c r="F42" s="405"/>
      <c r="G42" s="405"/>
      <c r="H42" s="405"/>
      <c r="I42" s="405"/>
      <c r="J42" s="422"/>
      <c r="K42" s="408"/>
      <c r="L42" s="408"/>
      <c r="M42" s="408"/>
      <c r="N42" s="408"/>
      <c r="O42" s="405"/>
      <c r="P42" s="405"/>
      <c r="Q42" s="405"/>
      <c r="R42" s="425"/>
      <c r="S42" s="405"/>
      <c r="T42" s="405"/>
      <c r="U42" s="405"/>
      <c r="V42" s="405"/>
      <c r="W42" s="405"/>
      <c r="X42" s="405"/>
      <c r="Y42" s="405"/>
      <c r="Z42" s="405"/>
      <c r="AA42" s="405"/>
      <c r="AB42" s="405"/>
      <c r="AC42" s="405"/>
      <c r="AD42" s="409"/>
    </row>
    <row r="43" spans="1:30" s="296" customFormat="1" ht="12" hidden="1" customHeight="1">
      <c r="A43" s="950"/>
      <c r="B43" s="951"/>
      <c r="C43" s="952"/>
      <c r="D43" s="951"/>
      <c r="E43" s="410" t="s">
        <v>86</v>
      </c>
      <c r="F43" s="415"/>
      <c r="G43" s="411">
        <f>$C42*G42</f>
        <v>0</v>
      </c>
      <c r="H43" s="415"/>
      <c r="I43" s="411"/>
      <c r="J43" s="424"/>
      <c r="K43" s="414"/>
      <c r="L43" s="414"/>
      <c r="M43" s="414"/>
      <c r="N43" s="414"/>
      <c r="O43" s="415"/>
      <c r="P43" s="415"/>
      <c r="Q43" s="415"/>
      <c r="R43" s="411"/>
      <c r="S43" s="415"/>
      <c r="T43" s="415"/>
      <c r="U43" s="415"/>
      <c r="V43" s="415"/>
      <c r="W43" s="415"/>
      <c r="X43" s="415"/>
      <c r="Y43" s="415"/>
      <c r="Z43" s="415"/>
      <c r="AA43" s="415"/>
      <c r="AB43" s="415"/>
      <c r="AC43" s="415"/>
      <c r="AD43" s="417"/>
    </row>
    <row r="44" spans="1:30" s="237" customFormat="1" ht="12" hidden="1" customHeight="1">
      <c r="A44" s="879" t="str">
        <f>구조물집계표!AA1</f>
        <v>방지턱 개거</v>
      </c>
      <c r="B44" s="970" t="str">
        <f>구조물집계표!AA3</f>
        <v>500*1000</v>
      </c>
      <c r="C44" s="971">
        <f>구조물집계표!AA16</f>
        <v>0</v>
      </c>
      <c r="D44" s="970" t="str">
        <f>구조물집계표!AA4</f>
        <v>m</v>
      </c>
      <c r="E44" s="232" t="s">
        <v>85</v>
      </c>
      <c r="F44" s="233"/>
      <c r="G44" s="233"/>
      <c r="H44" s="233"/>
      <c r="I44" s="233"/>
      <c r="J44" s="242"/>
      <c r="K44" s="236"/>
      <c r="L44" s="236"/>
      <c r="M44" s="236"/>
      <c r="N44" s="236"/>
      <c r="O44" s="233"/>
      <c r="P44" s="233"/>
      <c r="Q44" s="233"/>
      <c r="R44" s="244"/>
      <c r="S44" s="233"/>
      <c r="T44" s="233"/>
      <c r="U44" s="233"/>
      <c r="V44" s="233"/>
      <c r="W44" s="233"/>
      <c r="X44" s="233"/>
      <c r="Y44" s="233"/>
      <c r="Z44" s="233"/>
      <c r="AA44" s="233"/>
      <c r="AB44" s="233"/>
      <c r="AC44" s="233"/>
      <c r="AD44" s="250"/>
    </row>
    <row r="45" spans="1:30" s="237" customFormat="1" ht="12" hidden="1" customHeight="1">
      <c r="A45" s="879"/>
      <c r="B45" s="970"/>
      <c r="C45" s="971"/>
      <c r="D45" s="970"/>
      <c r="E45" s="238" t="s">
        <v>86</v>
      </c>
      <c r="F45" s="239"/>
      <c r="G45" s="240">
        <f>$C44*G44</f>
        <v>0</v>
      </c>
      <c r="H45" s="239"/>
      <c r="I45" s="240"/>
      <c r="J45" s="243"/>
      <c r="K45" s="241"/>
      <c r="L45" s="241"/>
      <c r="M45" s="241"/>
      <c r="N45" s="241"/>
      <c r="O45" s="239"/>
      <c r="P45" s="239"/>
      <c r="Q45" s="239"/>
      <c r="R45" s="240"/>
      <c r="S45" s="239"/>
      <c r="T45" s="239"/>
      <c r="U45" s="239"/>
      <c r="V45" s="239"/>
      <c r="W45" s="239"/>
      <c r="X45" s="239"/>
      <c r="Y45" s="239"/>
      <c r="Z45" s="239"/>
      <c r="AA45" s="239"/>
      <c r="AB45" s="239"/>
      <c r="AC45" s="239"/>
      <c r="AD45" s="251"/>
    </row>
    <row r="46" spans="1:30" s="237" customFormat="1" ht="12" hidden="1" customHeight="1">
      <c r="A46" s="879" t="str">
        <f>구조물집계표!AC1</f>
        <v>토사개거</v>
      </c>
      <c r="B46" s="970" t="s">
        <v>305</v>
      </c>
      <c r="C46" s="971"/>
      <c r="D46" s="970" t="str">
        <f>구조물집계표!AC4</f>
        <v>개소</v>
      </c>
      <c r="E46" s="232" t="s">
        <v>85</v>
      </c>
      <c r="F46" s="233"/>
      <c r="G46" s="233">
        <v>0.08</v>
      </c>
      <c r="H46" s="233"/>
      <c r="I46" s="233"/>
      <c r="J46" s="242"/>
      <c r="K46" s="236"/>
      <c r="L46" s="236"/>
      <c r="M46" s="236"/>
      <c r="N46" s="236"/>
      <c r="O46" s="233"/>
      <c r="P46" s="233"/>
      <c r="Q46" s="233"/>
      <c r="R46" s="244"/>
      <c r="S46" s="233"/>
      <c r="T46" s="233"/>
      <c r="U46" s="233"/>
      <c r="V46" s="233"/>
      <c r="W46" s="233"/>
      <c r="X46" s="233"/>
      <c r="Y46" s="233"/>
      <c r="Z46" s="233"/>
      <c r="AA46" s="233"/>
      <c r="AB46" s="233"/>
      <c r="AC46" s="233"/>
      <c r="AD46" s="250"/>
    </row>
    <row r="47" spans="1:30" s="237" customFormat="1" ht="12" hidden="1" customHeight="1">
      <c r="A47" s="879"/>
      <c r="B47" s="970"/>
      <c r="C47" s="971"/>
      <c r="D47" s="970"/>
      <c r="E47" s="238" t="s">
        <v>86</v>
      </c>
      <c r="F47" s="239"/>
      <c r="G47" s="240">
        <f>$C46*G46</f>
        <v>0</v>
      </c>
      <c r="H47" s="239"/>
      <c r="I47" s="240"/>
      <c r="J47" s="243"/>
      <c r="K47" s="241"/>
      <c r="L47" s="241"/>
      <c r="M47" s="241"/>
      <c r="N47" s="241"/>
      <c r="O47" s="239"/>
      <c r="P47" s="239"/>
      <c r="Q47" s="239"/>
      <c r="R47" s="240"/>
      <c r="S47" s="239"/>
      <c r="T47" s="239"/>
      <c r="U47" s="239"/>
      <c r="V47" s="239"/>
      <c r="W47" s="239"/>
      <c r="X47" s="239"/>
      <c r="Y47" s="239"/>
      <c r="Z47" s="239"/>
      <c r="AA47" s="239"/>
      <c r="AB47" s="239"/>
      <c r="AC47" s="239"/>
      <c r="AD47" s="251"/>
    </row>
    <row r="48" spans="1:30" s="296" customFormat="1" ht="17.25" hidden="1" customHeight="1">
      <c r="A48" s="950" t="str">
        <f>구조물집계표!AE1</f>
        <v>안전난간</v>
      </c>
      <c r="B48" s="951" t="s">
        <v>309</v>
      </c>
      <c r="C48" s="952">
        <f>구조물집계표!AE16</f>
        <v>0</v>
      </c>
      <c r="D48" s="951" t="str">
        <f>구조물집계표!AE4</f>
        <v>개</v>
      </c>
      <c r="E48" s="404" t="s">
        <v>85</v>
      </c>
      <c r="F48" s="405"/>
      <c r="G48" s="405">
        <v>0.02</v>
      </c>
      <c r="H48" s="405"/>
      <c r="I48" s="405"/>
      <c r="J48" s="422"/>
      <c r="K48" s="407">
        <v>1.4039999999999999</v>
      </c>
      <c r="L48" s="408"/>
      <c r="M48" s="408"/>
      <c r="N48" s="408"/>
      <c r="O48" s="405"/>
      <c r="P48" s="405"/>
      <c r="Q48" s="405"/>
      <c r="R48" s="425"/>
      <c r="S48" s="405"/>
      <c r="T48" s="405"/>
      <c r="U48" s="405"/>
      <c r="V48" s="405"/>
      <c r="W48" s="405"/>
      <c r="X48" s="405"/>
      <c r="Y48" s="405"/>
      <c r="Z48" s="405"/>
      <c r="AA48" s="405"/>
      <c r="AB48" s="405"/>
      <c r="AC48" s="405"/>
      <c r="AD48" s="409"/>
    </row>
    <row r="49" spans="1:30" s="296" customFormat="1" ht="17.25" hidden="1" customHeight="1">
      <c r="A49" s="950"/>
      <c r="B49" s="951"/>
      <c r="C49" s="952"/>
      <c r="D49" s="951"/>
      <c r="E49" s="410" t="s">
        <v>86</v>
      </c>
      <c r="F49" s="415"/>
      <c r="G49" s="411">
        <f>$C48*G48</f>
        <v>0</v>
      </c>
      <c r="H49" s="411">
        <f>$C48*H48</f>
        <v>0</v>
      </c>
      <c r="I49" s="411"/>
      <c r="J49" s="424"/>
      <c r="K49" s="414">
        <f t="shared" ref="K49" si="37">$C48*K48</f>
        <v>0</v>
      </c>
      <c r="L49" s="414"/>
      <c r="M49" s="414"/>
      <c r="N49" s="414"/>
      <c r="O49" s="415"/>
      <c r="P49" s="415"/>
      <c r="Q49" s="415"/>
      <c r="R49" s="411"/>
      <c r="S49" s="415"/>
      <c r="T49" s="415"/>
      <c r="U49" s="415"/>
      <c r="V49" s="415"/>
      <c r="W49" s="415"/>
      <c r="X49" s="415"/>
      <c r="Y49" s="415"/>
      <c r="Z49" s="415"/>
      <c r="AA49" s="415"/>
      <c r="AB49" s="415"/>
      <c r="AC49" s="415"/>
      <c r="AD49" s="417"/>
    </row>
    <row r="50" spans="1:30" s="296" customFormat="1" ht="17.25" customHeight="1">
      <c r="A50" s="953" t="str">
        <f>구조물집계표!AF1</f>
        <v>국가지점번호판</v>
      </c>
      <c r="B50" s="951" t="s">
        <v>88</v>
      </c>
      <c r="C50" s="952">
        <f>구조물집계표!AF16</f>
        <v>2</v>
      </c>
      <c r="D50" s="951" t="str">
        <f>구조물집계표!AF4</f>
        <v>개소</v>
      </c>
      <c r="E50" s="404" t="s">
        <v>85</v>
      </c>
      <c r="F50" s="405"/>
      <c r="G50" s="425"/>
      <c r="H50" s="405"/>
      <c r="I50" s="425"/>
      <c r="J50" s="422"/>
      <c r="K50" s="408"/>
      <c r="L50" s="408"/>
      <c r="M50" s="408"/>
      <c r="N50" s="408"/>
      <c r="O50" s="405"/>
      <c r="P50" s="405"/>
      <c r="Q50" s="405"/>
      <c r="R50" s="405"/>
      <c r="S50" s="405"/>
      <c r="T50" s="405"/>
      <c r="U50" s="405"/>
      <c r="V50" s="405"/>
      <c r="W50" s="405"/>
      <c r="X50" s="405"/>
      <c r="Y50" s="405"/>
      <c r="Z50" s="405"/>
      <c r="AA50" s="405"/>
      <c r="AB50" s="405"/>
      <c r="AC50" s="405"/>
      <c r="AD50" s="409"/>
    </row>
    <row r="51" spans="1:30" s="296" customFormat="1" ht="17.25" customHeight="1">
      <c r="A51" s="950"/>
      <c r="B51" s="951"/>
      <c r="C51" s="952"/>
      <c r="D51" s="951"/>
      <c r="E51" s="410" t="s">
        <v>86</v>
      </c>
      <c r="F51" s="410"/>
      <c r="G51" s="411">
        <f>$C50*G50</f>
        <v>0</v>
      </c>
      <c r="H51" s="411"/>
      <c r="I51" s="411">
        <f>$C50*I50</f>
        <v>0</v>
      </c>
      <c r="J51" s="424"/>
      <c r="K51" s="414"/>
      <c r="L51" s="414"/>
      <c r="M51" s="414"/>
      <c r="N51" s="414"/>
      <c r="O51" s="410"/>
      <c r="P51" s="410"/>
      <c r="Q51" s="410"/>
      <c r="R51" s="415"/>
      <c r="S51" s="410"/>
      <c r="T51" s="410"/>
      <c r="U51" s="410"/>
      <c r="V51" s="410"/>
      <c r="W51" s="410"/>
      <c r="X51" s="410"/>
      <c r="Y51" s="410"/>
      <c r="Z51" s="410"/>
      <c r="AA51" s="410"/>
      <c r="AB51" s="410"/>
      <c r="AC51" s="410"/>
      <c r="AD51" s="417"/>
    </row>
    <row r="52" spans="1:30" s="296" customFormat="1" ht="16.5" hidden="1" customHeight="1">
      <c r="A52" s="954" t="str">
        <f>구조물집계표!AG1</f>
        <v>임도준공표지석</v>
      </c>
      <c r="B52" s="951" t="s">
        <v>89</v>
      </c>
      <c r="C52" s="952">
        <f>구조물집계표!AG16</f>
        <v>0</v>
      </c>
      <c r="D52" s="951" t="str">
        <f>구조물집계표!AG4</f>
        <v>개소</v>
      </c>
      <c r="E52" s="404" t="s">
        <v>85</v>
      </c>
      <c r="F52" s="426"/>
      <c r="G52" s="425"/>
      <c r="H52" s="425">
        <v>1.4E-2</v>
      </c>
      <c r="I52" s="425"/>
      <c r="J52" s="427"/>
      <c r="K52" s="408"/>
      <c r="L52" s="408"/>
      <c r="M52" s="408"/>
      <c r="N52" s="408"/>
      <c r="O52" s="425"/>
      <c r="P52" s="425"/>
      <c r="Q52" s="425"/>
      <c r="R52" s="425"/>
      <c r="S52" s="425"/>
      <c r="T52" s="425"/>
      <c r="U52" s="425"/>
      <c r="V52" s="425"/>
      <c r="W52" s="425"/>
      <c r="X52" s="425"/>
      <c r="Y52" s="425"/>
      <c r="Z52" s="425"/>
      <c r="AA52" s="425"/>
      <c r="AB52" s="425"/>
      <c r="AC52" s="425"/>
      <c r="AD52" s="428"/>
    </row>
    <row r="53" spans="1:30" s="296" customFormat="1" ht="17.25" hidden="1" customHeight="1">
      <c r="A53" s="955"/>
      <c r="B53" s="951"/>
      <c r="C53" s="952"/>
      <c r="D53" s="951"/>
      <c r="E53" s="410" t="s">
        <v>86</v>
      </c>
      <c r="F53" s="410"/>
      <c r="G53" s="411">
        <f>$C52*G52</f>
        <v>0</v>
      </c>
      <c r="H53" s="411">
        <f>$C52*H52</f>
        <v>0</v>
      </c>
      <c r="I53" s="411">
        <f>$C52*I52</f>
        <v>0</v>
      </c>
      <c r="J53" s="429"/>
      <c r="K53" s="430"/>
      <c r="L53" s="414"/>
      <c r="M53" s="414"/>
      <c r="N53" s="414"/>
      <c r="O53" s="410"/>
      <c r="P53" s="410"/>
      <c r="Q53" s="410"/>
      <c r="R53" s="410"/>
      <c r="S53" s="410"/>
      <c r="T53" s="410"/>
      <c r="U53" s="410"/>
      <c r="V53" s="410"/>
      <c r="W53" s="410"/>
      <c r="X53" s="410"/>
      <c r="Y53" s="410"/>
      <c r="Z53" s="410"/>
      <c r="AA53" s="410"/>
      <c r="AB53" s="410"/>
      <c r="AC53" s="410"/>
      <c r="AD53" s="431"/>
    </row>
    <row r="54" spans="1:30" s="296" customFormat="1" ht="17.25" hidden="1" customHeight="1">
      <c r="A54" s="954" t="str">
        <f>구조물집계표!AH1</f>
        <v>취수정</v>
      </c>
      <c r="B54" s="951"/>
      <c r="C54" s="952">
        <f>구조물집계표!AH16</f>
        <v>0</v>
      </c>
      <c r="D54" s="951" t="str">
        <f>구조물집계표!AH4</f>
        <v>개소</v>
      </c>
      <c r="E54" s="404" t="s">
        <v>85</v>
      </c>
      <c r="F54" s="426"/>
      <c r="G54" s="425"/>
      <c r="H54" s="425">
        <v>3.2639999999999998</v>
      </c>
      <c r="I54" s="425"/>
      <c r="J54" s="427"/>
      <c r="K54" s="408">
        <v>164.74</v>
      </c>
      <c r="L54" s="408"/>
      <c r="M54" s="408"/>
      <c r="N54" s="408"/>
      <c r="O54" s="425"/>
      <c r="P54" s="425"/>
      <c r="Q54" s="425"/>
      <c r="R54" s="425"/>
      <c r="S54" s="425"/>
      <c r="T54" s="425"/>
      <c r="U54" s="425"/>
      <c r="V54" s="425"/>
      <c r="W54" s="425"/>
      <c r="X54" s="425"/>
      <c r="Y54" s="425"/>
      <c r="Z54" s="425"/>
      <c r="AA54" s="425"/>
      <c r="AB54" s="425"/>
      <c r="AC54" s="425"/>
      <c r="AD54" s="428"/>
    </row>
    <row r="55" spans="1:30" s="296" customFormat="1" ht="17.25" hidden="1" customHeight="1">
      <c r="A55" s="955"/>
      <c r="B55" s="951"/>
      <c r="C55" s="952"/>
      <c r="D55" s="951"/>
      <c r="E55" s="410" t="s">
        <v>86</v>
      </c>
      <c r="F55" s="410"/>
      <c r="G55" s="637">
        <f>$C54*G54</f>
        <v>0</v>
      </c>
      <c r="H55" s="411">
        <f>$C54*H54</f>
        <v>0</v>
      </c>
      <c r="I55" s="411">
        <f>$C54*I54</f>
        <v>0</v>
      </c>
      <c r="J55" s="429"/>
      <c r="K55" s="411">
        <f>$C54*K54</f>
        <v>0</v>
      </c>
      <c r="L55" s="414"/>
      <c r="M55" s="414"/>
      <c r="N55" s="414"/>
      <c r="O55" s="410"/>
      <c r="P55" s="410"/>
      <c r="Q55" s="410"/>
      <c r="R55" s="410"/>
      <c r="S55" s="410"/>
      <c r="T55" s="410"/>
      <c r="U55" s="410"/>
      <c r="V55" s="410"/>
      <c r="W55" s="410"/>
      <c r="X55" s="410"/>
      <c r="Y55" s="410"/>
      <c r="Z55" s="410"/>
      <c r="AA55" s="410"/>
      <c r="AB55" s="410"/>
      <c r="AC55" s="410"/>
      <c r="AD55" s="431"/>
    </row>
    <row r="56" spans="1:30" s="296" customFormat="1" ht="17.25" customHeight="1">
      <c r="A56" s="953" t="s">
        <v>215</v>
      </c>
      <c r="B56" s="951" t="s">
        <v>216</v>
      </c>
      <c r="C56" s="952">
        <f>구조물집계표!AK16</f>
        <v>84</v>
      </c>
      <c r="D56" s="951" t="s">
        <v>20</v>
      </c>
      <c r="E56" s="404" t="s">
        <v>85</v>
      </c>
      <c r="F56" s="425"/>
      <c r="G56" s="425"/>
      <c r="H56" s="425"/>
      <c r="I56" s="425"/>
      <c r="J56" s="422"/>
      <c r="K56" s="406"/>
      <c r="L56" s="406"/>
      <c r="M56" s="406"/>
      <c r="N56" s="406"/>
      <c r="O56" s="432">
        <v>1</v>
      </c>
      <c r="P56" s="432"/>
      <c r="Q56" s="432"/>
      <c r="R56" s="425"/>
      <c r="S56" s="425"/>
      <c r="T56" s="425"/>
      <c r="U56" s="425"/>
      <c r="V56" s="425"/>
      <c r="W56" s="425"/>
      <c r="X56" s="425"/>
      <c r="Y56" s="425"/>
      <c r="Z56" s="425"/>
      <c r="AA56" s="425"/>
      <c r="AB56" s="425"/>
      <c r="AC56" s="425"/>
      <c r="AD56" s="433"/>
    </row>
    <row r="57" spans="1:30" s="296" customFormat="1" ht="17.25" customHeight="1">
      <c r="A57" s="953"/>
      <c r="B57" s="951"/>
      <c r="C57" s="952"/>
      <c r="D57" s="951"/>
      <c r="E57" s="410" t="s">
        <v>86</v>
      </c>
      <c r="F57" s="410"/>
      <c r="G57" s="410"/>
      <c r="H57" s="410"/>
      <c r="I57" s="410"/>
      <c r="J57" s="424"/>
      <c r="K57" s="430"/>
      <c r="L57" s="430"/>
      <c r="M57" s="430"/>
      <c r="N57" s="430"/>
      <c r="O57" s="434">
        <f>$C56*O56</f>
        <v>84</v>
      </c>
      <c r="P57" s="434">
        <f>$C56*P56</f>
        <v>0</v>
      </c>
      <c r="Q57" s="434">
        <f>$C56*Q56</f>
        <v>0</v>
      </c>
      <c r="R57" s="410"/>
      <c r="S57" s="410"/>
      <c r="T57" s="410"/>
      <c r="U57" s="410"/>
      <c r="V57" s="410"/>
      <c r="W57" s="410"/>
      <c r="X57" s="410"/>
      <c r="Y57" s="410"/>
      <c r="Z57" s="410"/>
      <c r="AA57" s="410"/>
      <c r="AB57" s="410"/>
      <c r="AC57" s="410"/>
      <c r="AD57" s="431"/>
    </row>
    <row r="58" spans="1:30" s="296" customFormat="1" ht="17.25" customHeight="1">
      <c r="A58" s="953"/>
      <c r="B58" s="951" t="str">
        <f>구조물집계표!AM4</f>
        <v>돌집수정ㄷ형</v>
      </c>
      <c r="C58" s="952">
        <f>구조물집계표!AM16</f>
        <v>2</v>
      </c>
      <c r="D58" s="951" t="s">
        <v>29</v>
      </c>
      <c r="E58" s="404" t="s">
        <v>85</v>
      </c>
      <c r="F58" s="425"/>
      <c r="G58" s="435"/>
      <c r="H58" s="435"/>
      <c r="I58" s="435">
        <v>4.03</v>
      </c>
      <c r="J58" s="406"/>
      <c r="K58" s="432"/>
      <c r="L58" s="406"/>
      <c r="M58" s="406"/>
      <c r="N58" s="406"/>
      <c r="O58" s="425"/>
      <c r="P58" s="425"/>
      <c r="Q58" s="425"/>
      <c r="R58" s="425">
        <v>0.157</v>
      </c>
      <c r="S58" s="425"/>
      <c r="T58" s="425"/>
      <c r="U58" s="425"/>
      <c r="V58" s="425"/>
      <c r="W58" s="435"/>
      <c r="X58" s="435"/>
      <c r="Y58" s="435">
        <v>1.71</v>
      </c>
      <c r="Z58" s="435">
        <v>13.8</v>
      </c>
      <c r="AA58" s="435">
        <v>2.54</v>
      </c>
      <c r="AB58" s="435">
        <v>3.75</v>
      </c>
      <c r="AC58" s="425"/>
      <c r="AD58" s="436"/>
    </row>
    <row r="59" spans="1:30" s="296" customFormat="1" ht="17.25" customHeight="1">
      <c r="A59" s="953"/>
      <c r="B59" s="951"/>
      <c r="C59" s="952"/>
      <c r="D59" s="951"/>
      <c r="E59" s="410" t="s">
        <v>86</v>
      </c>
      <c r="F59" s="410"/>
      <c r="G59" s="414">
        <f>$C58*G58</f>
        <v>0</v>
      </c>
      <c r="H59" s="414">
        <f>$C58*H58</f>
        <v>0</v>
      </c>
      <c r="I59" s="590">
        <f>$C58*I58</f>
        <v>8.06</v>
      </c>
      <c r="J59" s="414"/>
      <c r="K59" s="434"/>
      <c r="L59" s="430"/>
      <c r="M59" s="430"/>
      <c r="N59" s="430"/>
      <c r="O59" s="437"/>
      <c r="P59" s="437"/>
      <c r="Q59" s="437"/>
      <c r="R59" s="414">
        <f>$C58*R58</f>
        <v>0.314</v>
      </c>
      <c r="S59" s="410"/>
      <c r="T59" s="410"/>
      <c r="U59" s="410"/>
      <c r="V59" s="410"/>
      <c r="W59" s="590">
        <f t="shared" ref="W59:AB59" si="38">$C58*W58</f>
        <v>0</v>
      </c>
      <c r="X59" s="590">
        <f t="shared" si="38"/>
        <v>0</v>
      </c>
      <c r="Y59" s="590">
        <f t="shared" si="38"/>
        <v>3.42</v>
      </c>
      <c r="Z59" s="590">
        <f t="shared" si="38"/>
        <v>27.6</v>
      </c>
      <c r="AA59" s="590">
        <f t="shared" si="38"/>
        <v>5.08</v>
      </c>
      <c r="AB59" s="590">
        <f t="shared" si="38"/>
        <v>7.5</v>
      </c>
      <c r="AC59" s="410"/>
      <c r="AD59" s="438"/>
    </row>
    <row r="60" spans="1:30" s="296" customFormat="1" ht="20.25" customHeight="1">
      <c r="A60" s="953"/>
      <c r="B60" s="951" t="str">
        <f>구조물집계표!AN4</f>
        <v>돌집수정ㄴ형</v>
      </c>
      <c r="C60" s="952">
        <f>구조물집계표!AN16</f>
        <v>3</v>
      </c>
      <c r="D60" s="951" t="s">
        <v>29</v>
      </c>
      <c r="E60" s="404" t="s">
        <v>85</v>
      </c>
      <c r="F60" s="425"/>
      <c r="G60" s="435"/>
      <c r="H60" s="435"/>
      <c r="I60" s="435">
        <v>2.69</v>
      </c>
      <c r="J60" s="406"/>
      <c r="K60" s="432"/>
      <c r="L60" s="406"/>
      <c r="M60" s="406"/>
      <c r="N60" s="406"/>
      <c r="O60" s="425"/>
      <c r="P60" s="425"/>
      <c r="Q60" s="425"/>
      <c r="R60" s="425">
        <v>9.6000000000000002E-2</v>
      </c>
      <c r="S60" s="425"/>
      <c r="T60" s="425"/>
      <c r="U60" s="425"/>
      <c r="V60" s="425"/>
      <c r="W60" s="435"/>
      <c r="X60" s="435"/>
      <c r="Y60" s="435">
        <v>1.71</v>
      </c>
      <c r="Z60" s="435">
        <v>7.6</v>
      </c>
      <c r="AA60" s="435">
        <v>1.53</v>
      </c>
      <c r="AB60" s="435">
        <v>2.08</v>
      </c>
      <c r="AC60" s="425"/>
      <c r="AD60" s="436"/>
    </row>
    <row r="61" spans="1:30" s="296" customFormat="1" ht="20.25" customHeight="1">
      <c r="A61" s="953"/>
      <c r="B61" s="951"/>
      <c r="C61" s="952"/>
      <c r="D61" s="951"/>
      <c r="E61" s="410" t="s">
        <v>86</v>
      </c>
      <c r="F61" s="410"/>
      <c r="G61" s="414">
        <f>$C60*G60</f>
        <v>0</v>
      </c>
      <c r="H61" s="414">
        <f>$C60*H60</f>
        <v>0</v>
      </c>
      <c r="I61" s="590">
        <f>$C60*I60</f>
        <v>8.07</v>
      </c>
      <c r="J61" s="414"/>
      <c r="K61" s="434"/>
      <c r="L61" s="430"/>
      <c r="M61" s="430"/>
      <c r="N61" s="430"/>
      <c r="O61" s="437"/>
      <c r="P61" s="437"/>
      <c r="Q61" s="437"/>
      <c r="R61" s="414">
        <f>$C60*R60</f>
        <v>0.28800000000000003</v>
      </c>
      <c r="S61" s="410"/>
      <c r="T61" s="410"/>
      <c r="U61" s="410"/>
      <c r="V61" s="410"/>
      <c r="W61" s="590">
        <f t="shared" ref="W61:AB61" si="39">$C60*W60</f>
        <v>0</v>
      </c>
      <c r="X61" s="590">
        <f t="shared" si="39"/>
        <v>0</v>
      </c>
      <c r="Y61" s="590">
        <f t="shared" si="39"/>
        <v>5.13</v>
      </c>
      <c r="Z61" s="590">
        <f t="shared" si="39"/>
        <v>22.799999999999997</v>
      </c>
      <c r="AA61" s="590">
        <f t="shared" si="39"/>
        <v>4.59</v>
      </c>
      <c r="AB61" s="590">
        <f t="shared" si="39"/>
        <v>6.24</v>
      </c>
      <c r="AC61" s="410"/>
      <c r="AD61" s="438"/>
    </row>
    <row r="62" spans="1:30" s="296" customFormat="1" ht="17.25" customHeight="1">
      <c r="A62" s="953" t="s">
        <v>517</v>
      </c>
      <c r="B62" s="951" t="s">
        <v>216</v>
      </c>
      <c r="C62" s="952">
        <f>구조물집계표!AO16</f>
        <v>16</v>
      </c>
      <c r="D62" s="951" t="s">
        <v>20</v>
      </c>
      <c r="E62" s="404" t="s">
        <v>85</v>
      </c>
      <c r="F62" s="425"/>
      <c r="G62" s="425"/>
      <c r="H62" s="425"/>
      <c r="I62" s="425"/>
      <c r="J62" s="422"/>
      <c r="K62" s="406"/>
      <c r="L62" s="406"/>
      <c r="M62" s="406"/>
      <c r="N62" s="406"/>
      <c r="O62" s="432"/>
      <c r="P62" s="432">
        <v>1</v>
      </c>
      <c r="Q62" s="432"/>
      <c r="R62" s="425"/>
      <c r="S62" s="425"/>
      <c r="T62" s="425"/>
      <c r="U62" s="425"/>
      <c r="V62" s="425"/>
      <c r="W62" s="425"/>
      <c r="X62" s="425"/>
      <c r="Y62" s="425"/>
      <c r="Z62" s="425"/>
      <c r="AA62" s="425"/>
      <c r="AB62" s="425"/>
      <c r="AC62" s="425"/>
      <c r="AD62" s="433"/>
    </row>
    <row r="63" spans="1:30" s="296" customFormat="1" ht="17.25" customHeight="1">
      <c r="A63" s="953"/>
      <c r="B63" s="951"/>
      <c r="C63" s="952"/>
      <c r="D63" s="951"/>
      <c r="E63" s="410" t="s">
        <v>86</v>
      </c>
      <c r="F63" s="410"/>
      <c r="G63" s="410"/>
      <c r="H63" s="410"/>
      <c r="I63" s="410"/>
      <c r="J63" s="424"/>
      <c r="K63" s="430"/>
      <c r="L63" s="430"/>
      <c r="M63" s="430"/>
      <c r="N63" s="430"/>
      <c r="O63" s="434">
        <f>$C62*O62</f>
        <v>0</v>
      </c>
      <c r="P63" s="434">
        <f>$C62*P62</f>
        <v>16</v>
      </c>
      <c r="Q63" s="434">
        <f>$C62*Q62</f>
        <v>0</v>
      </c>
      <c r="R63" s="410"/>
      <c r="S63" s="410"/>
      <c r="T63" s="410"/>
      <c r="U63" s="410"/>
      <c r="V63" s="410"/>
      <c r="W63" s="410"/>
      <c r="X63" s="410"/>
      <c r="Y63" s="410"/>
      <c r="Z63" s="410"/>
      <c r="AA63" s="410"/>
      <c r="AB63" s="410"/>
      <c r="AC63" s="410"/>
      <c r="AD63" s="431"/>
    </row>
    <row r="64" spans="1:30" s="296" customFormat="1" ht="17.25" customHeight="1">
      <c r="A64" s="956" t="s">
        <v>692</v>
      </c>
      <c r="B64" s="969" t="s">
        <v>216</v>
      </c>
      <c r="C64" s="968">
        <f>구조물집계표!AQ16</f>
        <v>22</v>
      </c>
      <c r="D64" s="969" t="s">
        <v>20</v>
      </c>
      <c r="E64" s="758" t="s">
        <v>85</v>
      </c>
      <c r="F64" s="759"/>
      <c r="G64" s="759"/>
      <c r="H64" s="759"/>
      <c r="I64" s="759"/>
      <c r="J64" s="760"/>
      <c r="K64" s="761"/>
      <c r="L64" s="761"/>
      <c r="M64" s="761"/>
      <c r="N64" s="761"/>
      <c r="O64" s="762"/>
      <c r="P64" s="762"/>
      <c r="Q64" s="762">
        <v>1</v>
      </c>
      <c r="R64" s="759"/>
      <c r="S64" s="759"/>
      <c r="T64" s="759"/>
      <c r="U64" s="759"/>
      <c r="V64" s="759"/>
      <c r="W64" s="759"/>
      <c r="X64" s="759"/>
      <c r="Y64" s="759"/>
      <c r="Z64" s="759"/>
      <c r="AA64" s="759"/>
      <c r="AB64" s="759"/>
      <c r="AC64" s="759"/>
      <c r="AD64" s="763"/>
    </row>
    <row r="65" spans="1:30" s="296" customFormat="1" ht="17.25" customHeight="1" thickBot="1">
      <c r="A65" s="957"/>
      <c r="B65" s="951"/>
      <c r="C65" s="952"/>
      <c r="D65" s="951"/>
      <c r="E65" s="410" t="s">
        <v>86</v>
      </c>
      <c r="F65" s="410"/>
      <c r="G65" s="410"/>
      <c r="H65" s="410"/>
      <c r="I65" s="410"/>
      <c r="J65" s="424"/>
      <c r="K65" s="430"/>
      <c r="L65" s="430"/>
      <c r="M65" s="430"/>
      <c r="N65" s="430"/>
      <c r="O65" s="434">
        <f>$C64*O64</f>
        <v>0</v>
      </c>
      <c r="P65" s="434">
        <f>$C64*P64</f>
        <v>0</v>
      </c>
      <c r="Q65" s="434">
        <f>$C64*Q64</f>
        <v>22</v>
      </c>
      <c r="R65" s="410"/>
      <c r="S65" s="410"/>
      <c r="T65" s="410"/>
      <c r="U65" s="410"/>
      <c r="V65" s="410"/>
      <c r="W65" s="410"/>
      <c r="X65" s="410"/>
      <c r="Y65" s="410"/>
      <c r="Z65" s="410"/>
      <c r="AA65" s="410"/>
      <c r="AB65" s="410"/>
      <c r="AC65" s="410"/>
      <c r="AD65" s="431"/>
    </row>
    <row r="66" spans="1:30" ht="16.5" customHeight="1">
      <c r="A66" s="964" t="s">
        <v>47</v>
      </c>
      <c r="B66" s="966"/>
      <c r="C66" s="966"/>
      <c r="D66" s="966"/>
      <c r="E66" s="1001"/>
      <c r="F66" s="958">
        <f t="shared" ref="F66:AD66" si="40">SUMIF($E6:$E65,"수  량",F6:F65)</f>
        <v>0</v>
      </c>
      <c r="G66" s="958">
        <f t="shared" si="40"/>
        <v>0</v>
      </c>
      <c r="H66" s="958">
        <f t="shared" si="40"/>
        <v>31</v>
      </c>
      <c r="I66" s="960">
        <f t="shared" si="40"/>
        <v>27.730000000000004</v>
      </c>
      <c r="J66" s="958">
        <f t="shared" si="40"/>
        <v>0</v>
      </c>
      <c r="K66" s="960">
        <f t="shared" si="40"/>
        <v>0</v>
      </c>
      <c r="L66" s="958">
        <f t="shared" si="40"/>
        <v>0</v>
      </c>
      <c r="M66" s="958">
        <f t="shared" si="40"/>
        <v>0</v>
      </c>
      <c r="N66" s="958">
        <f t="shared" si="40"/>
        <v>0</v>
      </c>
      <c r="O66" s="958">
        <f t="shared" si="40"/>
        <v>84</v>
      </c>
      <c r="P66" s="958">
        <f t="shared" si="40"/>
        <v>16</v>
      </c>
      <c r="Q66" s="958">
        <f t="shared" si="40"/>
        <v>22</v>
      </c>
      <c r="R66" s="962">
        <f t="shared" si="40"/>
        <v>1.1620000000000001</v>
      </c>
      <c r="S66" s="958">
        <f t="shared" si="40"/>
        <v>0</v>
      </c>
      <c r="T66" s="958">
        <f t="shared" si="40"/>
        <v>0</v>
      </c>
      <c r="U66" s="958">
        <f t="shared" si="40"/>
        <v>0</v>
      </c>
      <c r="V66" s="958">
        <f t="shared" si="40"/>
        <v>0</v>
      </c>
      <c r="W66" s="958">
        <f t="shared" si="40"/>
        <v>14.2</v>
      </c>
      <c r="X66" s="958">
        <f t="shared" si="40"/>
        <v>38.4</v>
      </c>
      <c r="Y66" s="958">
        <f t="shared" si="40"/>
        <v>32.85</v>
      </c>
      <c r="Z66" s="958">
        <f t="shared" si="40"/>
        <v>104.39999999999999</v>
      </c>
      <c r="AA66" s="958">
        <f t="shared" si="40"/>
        <v>52.47</v>
      </c>
      <c r="AB66" s="958">
        <f t="shared" si="40"/>
        <v>84.94</v>
      </c>
      <c r="AC66" s="958">
        <f t="shared" si="40"/>
        <v>0</v>
      </c>
      <c r="AD66" s="996">
        <f t="shared" si="40"/>
        <v>0</v>
      </c>
    </row>
    <row r="67" spans="1:30" ht="16.5" customHeight="1" thickBot="1">
      <c r="A67" s="965"/>
      <c r="B67" s="967"/>
      <c r="C67" s="967"/>
      <c r="D67" s="967"/>
      <c r="E67" s="1002"/>
      <c r="F67" s="959"/>
      <c r="G67" s="959"/>
      <c r="H67" s="959"/>
      <c r="I67" s="961"/>
      <c r="J67" s="959"/>
      <c r="K67" s="961"/>
      <c r="L67" s="959"/>
      <c r="M67" s="959"/>
      <c r="N67" s="959"/>
      <c r="O67" s="959"/>
      <c r="P67" s="959"/>
      <c r="Q67" s="959"/>
      <c r="R67" s="963"/>
      <c r="S67" s="959"/>
      <c r="T67" s="959"/>
      <c r="U67" s="959"/>
      <c r="V67" s="959"/>
      <c r="W67" s="959"/>
      <c r="X67" s="959"/>
      <c r="Y67" s="959"/>
      <c r="Z67" s="959"/>
      <c r="AA67" s="959"/>
      <c r="AB67" s="959"/>
      <c r="AC67" s="959"/>
      <c r="AD67" s="997"/>
    </row>
    <row r="68" spans="1:30" s="237" customFormat="1" ht="26.25" customHeight="1">
      <c r="L68" s="654"/>
      <c r="M68" s="654"/>
      <c r="N68" s="654"/>
      <c r="R68" s="998" t="s">
        <v>574</v>
      </c>
      <c r="S68" s="998"/>
      <c r="T68" s="998"/>
      <c r="U68" s="998"/>
      <c r="V68" s="998"/>
      <c r="W68" s="998"/>
      <c r="X68" s="999"/>
      <c r="Y68" s="947">
        <f>SUM(Y66:AB67)</f>
        <v>274.65999999999997</v>
      </c>
      <c r="Z68" s="948"/>
      <c r="AA68" s="948"/>
      <c r="AB68" s="949"/>
    </row>
    <row r="69" spans="1:30" ht="26.25" customHeight="1"/>
    <row r="70" spans="1:30" ht="26.25" customHeight="1"/>
    <row r="71" spans="1:30" ht="15" customHeight="1"/>
    <row r="72" spans="1:30" ht="15" customHeight="1"/>
    <row r="73" spans="1:30" ht="15" customHeight="1"/>
    <row r="74" spans="1:30" ht="15" customHeight="1"/>
    <row r="75" spans="1:30" ht="15" customHeight="1"/>
    <row r="76" spans="1:30" ht="15" customHeight="1"/>
    <row r="77" spans="1:30" ht="15" customHeight="1"/>
    <row r="78" spans="1:30" ht="15" customHeight="1"/>
    <row r="79" spans="1:30" ht="15" customHeight="1"/>
    <row r="80" spans="1:30" ht="15" customHeight="1"/>
    <row r="81" ht="15" customHeight="1"/>
    <row r="82" ht="15" customHeight="1"/>
    <row r="83" ht="15" customHeight="1"/>
    <row r="84" ht="15" customHeight="1"/>
    <row r="85" ht="15" customHeight="1"/>
  </sheetData>
  <mergeCells count="161">
    <mergeCell ref="R68:X68"/>
    <mergeCell ref="C3:C5"/>
    <mergeCell ref="D3:D5"/>
    <mergeCell ref="O3:Q3"/>
    <mergeCell ref="E66:E67"/>
    <mergeCell ref="C66:C67"/>
    <mergeCell ref="D66:D67"/>
    <mergeCell ref="C38:C39"/>
    <mergeCell ref="D38:D39"/>
    <mergeCell ref="C40:C41"/>
    <mergeCell ref="C24:C25"/>
    <mergeCell ref="D24:D25"/>
    <mergeCell ref="D18:D19"/>
    <mergeCell ref="D26:D27"/>
    <mergeCell ref="D40:D41"/>
    <mergeCell ref="C42:C43"/>
    <mergeCell ref="D42:D43"/>
    <mergeCell ref="C62:C63"/>
    <mergeCell ref="D62:D63"/>
    <mergeCell ref="P66:P67"/>
    <mergeCell ref="C22:C23"/>
    <mergeCell ref="C20:C21"/>
    <mergeCell ref="D20:D21"/>
    <mergeCell ref="D22:D23"/>
    <mergeCell ref="AD66:AD67"/>
    <mergeCell ref="AB66:AB67"/>
    <mergeCell ref="O66:O67"/>
    <mergeCell ref="T66:T67"/>
    <mergeCell ref="M66:M67"/>
    <mergeCell ref="N66:N67"/>
    <mergeCell ref="AC66:AC67"/>
    <mergeCell ref="W66:W67"/>
    <mergeCell ref="X66:X67"/>
    <mergeCell ref="U66:U67"/>
    <mergeCell ref="V66:V67"/>
    <mergeCell ref="AA66:AA67"/>
    <mergeCell ref="S66:S67"/>
    <mergeCell ref="Y66:Y67"/>
    <mergeCell ref="Z66:Z67"/>
    <mergeCell ref="AD3:AD4"/>
    <mergeCell ref="T3:T4"/>
    <mergeCell ref="AC3:AC4"/>
    <mergeCell ref="F3:H3"/>
    <mergeCell ref="E3:E5"/>
    <mergeCell ref="J3:N3"/>
    <mergeCell ref="V3:V4"/>
    <mergeCell ref="W3:X3"/>
    <mergeCell ref="Y3:Z3"/>
    <mergeCell ref="S3:S4"/>
    <mergeCell ref="B6:B7"/>
    <mergeCell ref="B18:B19"/>
    <mergeCell ref="C18:C19"/>
    <mergeCell ref="C6:C7"/>
    <mergeCell ref="D6:D7"/>
    <mergeCell ref="D8:D9"/>
    <mergeCell ref="B8:B9"/>
    <mergeCell ref="B14:B15"/>
    <mergeCell ref="C14:C15"/>
    <mergeCell ref="D14:D15"/>
    <mergeCell ref="B16:B17"/>
    <mergeCell ref="C16:C17"/>
    <mergeCell ref="D16:D17"/>
    <mergeCell ref="C8:C9"/>
    <mergeCell ref="C10:C11"/>
    <mergeCell ref="D10:D11"/>
    <mergeCell ref="C12:C13"/>
    <mergeCell ref="D12:D13"/>
    <mergeCell ref="A22:A25"/>
    <mergeCell ref="B46:B47"/>
    <mergeCell ref="A40:A41"/>
    <mergeCell ref="B40:B41"/>
    <mergeCell ref="A3:A5"/>
    <mergeCell ref="B3:B5"/>
    <mergeCell ref="A18:A21"/>
    <mergeCell ref="B20:B21"/>
    <mergeCell ref="B26:B27"/>
    <mergeCell ref="B24:B25"/>
    <mergeCell ref="A14:A17"/>
    <mergeCell ref="B44:B45"/>
    <mergeCell ref="B10:B11"/>
    <mergeCell ref="B12:B13"/>
    <mergeCell ref="B38:B39"/>
    <mergeCell ref="A42:A43"/>
    <mergeCell ref="B42:B43"/>
    <mergeCell ref="B30:B31"/>
    <mergeCell ref="A6:A7"/>
    <mergeCell ref="A8:A9"/>
    <mergeCell ref="A10:A11"/>
    <mergeCell ref="A12:A13"/>
    <mergeCell ref="B22:B23"/>
    <mergeCell ref="A26:A29"/>
    <mergeCell ref="D46:D47"/>
    <mergeCell ref="A46:A47"/>
    <mergeCell ref="A32:A33"/>
    <mergeCell ref="A56:A61"/>
    <mergeCell ref="C28:C29"/>
    <mergeCell ref="B48:B49"/>
    <mergeCell ref="B28:B29"/>
    <mergeCell ref="A30:A31"/>
    <mergeCell ref="A44:A45"/>
    <mergeCell ref="A38:A39"/>
    <mergeCell ref="A48:A49"/>
    <mergeCell ref="A52:A53"/>
    <mergeCell ref="B52:B53"/>
    <mergeCell ref="C52:C53"/>
    <mergeCell ref="A34:A35"/>
    <mergeCell ref="B34:B35"/>
    <mergeCell ref="C34:C35"/>
    <mergeCell ref="B32:B33"/>
    <mergeCell ref="C32:C33"/>
    <mergeCell ref="C50:C51"/>
    <mergeCell ref="C46:C47"/>
    <mergeCell ref="C48:C49"/>
    <mergeCell ref="F66:F67"/>
    <mergeCell ref="A66:A67"/>
    <mergeCell ref="B66:B67"/>
    <mergeCell ref="C64:C65"/>
    <mergeCell ref="D64:D65"/>
    <mergeCell ref="B64:B65"/>
    <mergeCell ref="A62:A63"/>
    <mergeCell ref="B62:B63"/>
    <mergeCell ref="D28:D29"/>
    <mergeCell ref="B56:B57"/>
    <mergeCell ref="C56:C57"/>
    <mergeCell ref="D56:D57"/>
    <mergeCell ref="B58:B59"/>
    <mergeCell ref="C58:C59"/>
    <mergeCell ref="D58:D59"/>
    <mergeCell ref="D30:D31"/>
    <mergeCell ref="C44:C45"/>
    <mergeCell ref="D44:D45"/>
    <mergeCell ref="D32:D33"/>
    <mergeCell ref="D48:D49"/>
    <mergeCell ref="C30:C31"/>
    <mergeCell ref="D50:D51"/>
    <mergeCell ref="D52:D53"/>
    <mergeCell ref="D34:D35"/>
    <mergeCell ref="Y68:AB68"/>
    <mergeCell ref="A36:A37"/>
    <mergeCell ref="B36:B37"/>
    <mergeCell ref="C36:C37"/>
    <mergeCell ref="D36:D37"/>
    <mergeCell ref="C26:C27"/>
    <mergeCell ref="A50:A51"/>
    <mergeCell ref="B50:B51"/>
    <mergeCell ref="A54:A55"/>
    <mergeCell ref="B54:B55"/>
    <mergeCell ref="C54:C55"/>
    <mergeCell ref="D54:D55"/>
    <mergeCell ref="B60:B61"/>
    <mergeCell ref="C60:C61"/>
    <mergeCell ref="D60:D61"/>
    <mergeCell ref="A64:A65"/>
    <mergeCell ref="J66:J67"/>
    <mergeCell ref="K66:K67"/>
    <mergeCell ref="L66:L67"/>
    <mergeCell ref="R66:R67"/>
    <mergeCell ref="G66:G67"/>
    <mergeCell ref="H66:H67"/>
    <mergeCell ref="I66:I67"/>
    <mergeCell ref="Q66:Q67"/>
  </mergeCells>
  <phoneticPr fontId="5" type="noConversion"/>
  <pageMargins left="0.86614173228346458" right="0.43307086614173229" top="0.51181102362204722" bottom="0.23622047244094491" header="0.39370078740157483" footer="0.15748031496062992"/>
  <pageSetup paperSize="9" scale="80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28"/>
  <sheetViews>
    <sheetView defaultGridColor="0" view="pageBreakPreview" colorId="8" zoomScale="130" zoomScaleSheetLayoutView="130" workbookViewId="0">
      <selection activeCell="J13" sqref="J13"/>
    </sheetView>
  </sheetViews>
  <sheetFormatPr defaultRowHeight="18.75" customHeight="1"/>
  <cols>
    <col min="1" max="1" width="16.625" style="30" customWidth="1"/>
    <col min="2" max="3" width="9.75" style="30" customWidth="1"/>
    <col min="4" max="5" width="14" style="30" customWidth="1"/>
    <col min="6" max="6" width="12.5" style="30" customWidth="1"/>
    <col min="7" max="7" width="22.375" style="30" customWidth="1"/>
    <col min="8" max="16384" width="9" style="1"/>
  </cols>
  <sheetData>
    <row r="1" spans="1:7" ht="18.75" customHeight="1">
      <c r="A1" s="65"/>
      <c r="B1" s="65"/>
      <c r="C1" s="65"/>
      <c r="D1" s="65"/>
      <c r="E1" s="65"/>
      <c r="F1" s="65"/>
      <c r="G1" s="65"/>
    </row>
    <row r="2" spans="1:7" ht="18.75" customHeight="1" thickBot="1">
      <c r="A2" s="66" t="s">
        <v>39</v>
      </c>
      <c r="C2" s="65"/>
      <c r="D2" s="65"/>
      <c r="E2" s="65"/>
      <c r="F2" s="98">
        <v>7</v>
      </c>
      <c r="G2" s="65"/>
    </row>
    <row r="3" spans="1:7" ht="18.75" customHeight="1">
      <c r="A3" s="964" t="s">
        <v>36</v>
      </c>
      <c r="B3" s="978" t="s">
        <v>40</v>
      </c>
      <c r="C3" s="978" t="s">
        <v>41</v>
      </c>
      <c r="D3" s="978" t="s">
        <v>42</v>
      </c>
      <c r="E3" s="92" t="s">
        <v>43</v>
      </c>
      <c r="F3" s="978" t="s">
        <v>44</v>
      </c>
      <c r="G3" s="989" t="s">
        <v>45</v>
      </c>
    </row>
    <row r="4" spans="1:7" ht="18.75" customHeight="1">
      <c r="A4" s="977"/>
      <c r="B4" s="979"/>
      <c r="C4" s="979"/>
      <c r="D4" s="979"/>
      <c r="E4" s="86" t="s">
        <v>46</v>
      </c>
      <c r="F4" s="979"/>
      <c r="G4" s="990"/>
    </row>
    <row r="5" spans="1:7" s="237" customFormat="1" ht="18" customHeight="1">
      <c r="A5" s="559"/>
      <c r="B5" s="491"/>
      <c r="C5" s="560"/>
      <c r="D5" s="561">
        <f>B5*C5</f>
        <v>0</v>
      </c>
      <c r="E5" s="562">
        <f>0.7</f>
        <v>0.7</v>
      </c>
      <c r="F5" s="563">
        <f>(D5*$F$2)/E5/100</f>
        <v>0</v>
      </c>
      <c r="G5" s="551"/>
    </row>
    <row r="6" spans="1:7" s="237" customFormat="1" ht="18" customHeight="1">
      <c r="A6" s="559"/>
      <c r="B6" s="491"/>
      <c r="C6" s="560"/>
      <c r="D6" s="561"/>
      <c r="E6" s="562"/>
      <c r="F6" s="563"/>
      <c r="G6" s="551"/>
    </row>
    <row r="7" spans="1:7" s="237" customFormat="1" ht="18" customHeight="1">
      <c r="A7" s="559"/>
      <c r="B7" s="491"/>
      <c r="C7" s="560"/>
      <c r="D7" s="561"/>
      <c r="E7" s="562"/>
      <c r="F7" s="563"/>
      <c r="G7" s="551"/>
    </row>
    <row r="8" spans="1:7" s="237" customFormat="1" ht="18" customHeight="1">
      <c r="A8" s="559"/>
      <c r="B8" s="491"/>
      <c r="C8" s="560"/>
      <c r="D8" s="561"/>
      <c r="E8" s="562"/>
      <c r="F8" s="563"/>
      <c r="G8" s="551"/>
    </row>
    <row r="9" spans="1:7" s="237" customFormat="1" ht="18" customHeight="1">
      <c r="A9" s="559"/>
      <c r="B9" s="491"/>
      <c r="C9" s="560"/>
      <c r="D9" s="561"/>
      <c r="E9" s="562"/>
      <c r="F9" s="563"/>
      <c r="G9" s="551"/>
    </row>
    <row r="10" spans="1:7" s="237" customFormat="1" ht="18" customHeight="1">
      <c r="A10" s="559"/>
      <c r="B10" s="491"/>
      <c r="C10" s="560"/>
      <c r="D10" s="561"/>
      <c r="E10" s="562"/>
      <c r="F10" s="563"/>
      <c r="G10" s="551"/>
    </row>
    <row r="11" spans="1:7" s="237" customFormat="1" ht="18" customHeight="1">
      <c r="A11" s="559"/>
      <c r="B11" s="491"/>
      <c r="C11" s="560"/>
      <c r="D11" s="561"/>
      <c r="E11" s="562"/>
      <c r="F11" s="563"/>
      <c r="G11" s="551"/>
    </row>
    <row r="12" spans="1:7" s="237" customFormat="1" ht="18" customHeight="1">
      <c r="A12" s="559"/>
      <c r="B12" s="491"/>
      <c r="C12" s="560"/>
      <c r="D12" s="561"/>
      <c r="E12" s="562"/>
      <c r="F12" s="563"/>
      <c r="G12" s="551"/>
    </row>
    <row r="13" spans="1:7" s="237" customFormat="1" ht="18" customHeight="1">
      <c r="A13" s="559"/>
      <c r="B13" s="491"/>
      <c r="C13" s="560"/>
      <c r="D13" s="561"/>
      <c r="E13" s="562"/>
      <c r="F13" s="563"/>
      <c r="G13" s="551"/>
    </row>
    <row r="14" spans="1:7" s="237" customFormat="1" ht="18" customHeight="1">
      <c r="A14" s="559"/>
      <c r="B14" s="491"/>
      <c r="C14" s="560"/>
      <c r="D14" s="561"/>
      <c r="E14" s="562"/>
      <c r="F14" s="563"/>
      <c r="G14" s="551"/>
    </row>
    <row r="15" spans="1:7" s="237" customFormat="1" ht="18" customHeight="1">
      <c r="A15" s="559"/>
      <c r="B15" s="491"/>
      <c r="C15" s="560"/>
      <c r="D15" s="561"/>
      <c r="E15" s="562"/>
      <c r="F15" s="563"/>
      <c r="G15" s="551"/>
    </row>
    <row r="16" spans="1:7" s="237" customFormat="1" ht="18" customHeight="1">
      <c r="A16" s="559"/>
      <c r="B16" s="491"/>
      <c r="C16" s="560"/>
      <c r="D16" s="561"/>
      <c r="E16" s="562"/>
      <c r="F16" s="563"/>
      <c r="G16" s="551"/>
    </row>
    <row r="17" spans="1:7" s="237" customFormat="1" ht="18" customHeight="1">
      <c r="A17" s="559"/>
      <c r="B17" s="491"/>
      <c r="C17" s="560"/>
      <c r="D17" s="561"/>
      <c r="E17" s="562"/>
      <c r="F17" s="563"/>
      <c r="G17" s="551"/>
    </row>
    <row r="18" spans="1:7" s="237" customFormat="1" ht="18" customHeight="1">
      <c r="A18" s="559"/>
      <c r="B18" s="491"/>
      <c r="C18" s="560"/>
      <c r="D18" s="561"/>
      <c r="E18" s="562"/>
      <c r="F18" s="563"/>
      <c r="G18" s="551"/>
    </row>
    <row r="19" spans="1:7" s="237" customFormat="1" ht="18" customHeight="1">
      <c r="A19" s="559"/>
      <c r="B19" s="491"/>
      <c r="C19" s="560"/>
      <c r="D19" s="561"/>
      <c r="E19" s="562"/>
      <c r="F19" s="563"/>
      <c r="G19" s="551"/>
    </row>
    <row r="20" spans="1:7" s="237" customFormat="1" ht="18" customHeight="1">
      <c r="A20" s="559"/>
      <c r="B20" s="491"/>
      <c r="C20" s="560"/>
      <c r="D20" s="561"/>
      <c r="E20" s="562"/>
      <c r="F20" s="563"/>
      <c r="G20" s="551"/>
    </row>
    <row r="21" spans="1:7" ht="18" customHeight="1">
      <c r="A21" s="83"/>
      <c r="B21" s="79"/>
      <c r="C21" s="75"/>
      <c r="D21" s="76"/>
      <c r="E21" s="77"/>
      <c r="F21" s="78"/>
      <c r="G21" s="82"/>
    </row>
    <row r="22" spans="1:7" ht="21" customHeight="1" thickBot="1">
      <c r="A22" s="94" t="s">
        <v>47</v>
      </c>
      <c r="B22" s="95">
        <f>SUM(B5:B21)</f>
        <v>0</v>
      </c>
      <c r="C22" s="95"/>
      <c r="D22" s="95">
        <f>SUM(D5:D21)</f>
        <v>0</v>
      </c>
      <c r="E22" s="96"/>
      <c r="F22" s="282">
        <f>SUM(F5:F21)</f>
        <v>0</v>
      </c>
      <c r="G22" s="97"/>
    </row>
    <row r="23" spans="1:7" ht="18.75" customHeight="1">
      <c r="A23" s="67"/>
      <c r="B23" s="65"/>
      <c r="C23" s="65"/>
      <c r="D23" s="65"/>
      <c r="E23" s="65"/>
      <c r="F23" s="65"/>
      <c r="G23" s="65"/>
    </row>
    <row r="26" spans="1:7" ht="18.75" customHeight="1">
      <c r="C26" s="1"/>
    </row>
    <row r="28" spans="1:7" ht="18.75" customHeight="1">
      <c r="G28" s="1"/>
    </row>
  </sheetData>
  <mergeCells count="6">
    <mergeCell ref="G3:G4"/>
    <mergeCell ref="A3:A4"/>
    <mergeCell ref="B3:B4"/>
    <mergeCell ref="C3:C4"/>
    <mergeCell ref="D3:D4"/>
    <mergeCell ref="F3:F4"/>
  </mergeCells>
  <phoneticPr fontId="5" type="noConversion"/>
  <pageMargins left="1.8897637795275593" right="0.74803149606299213" top="0.9055118110236221" bottom="0.98425196850393704" header="0.51181102362204722" footer="0.51181102362204722"/>
  <pageSetup paperSize="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L61"/>
  <sheetViews>
    <sheetView view="pageBreakPreview" topLeftCell="A21" workbookViewId="0">
      <selection activeCell="AD61" sqref="AD61:AG61"/>
    </sheetView>
  </sheetViews>
  <sheetFormatPr defaultRowHeight="13.5"/>
  <cols>
    <col min="1" max="5" width="3.375" style="443" customWidth="1"/>
    <col min="6" max="29" width="3.875" style="443" customWidth="1"/>
    <col min="30" max="33" width="4.625" style="443" customWidth="1"/>
    <col min="34" max="263" width="9" style="443"/>
    <col min="264" max="289" width="3.125" style="443" customWidth="1"/>
    <col min="290" max="519" width="9" style="443"/>
    <col min="520" max="545" width="3.125" style="443" customWidth="1"/>
    <col min="546" max="775" width="9" style="443"/>
    <col min="776" max="801" width="3.125" style="443" customWidth="1"/>
    <col min="802" max="1031" width="9" style="443"/>
    <col min="1032" max="1057" width="3.125" style="443" customWidth="1"/>
    <col min="1058" max="1287" width="9" style="443"/>
    <col min="1288" max="1313" width="3.125" style="443" customWidth="1"/>
    <col min="1314" max="1543" width="9" style="443"/>
    <col min="1544" max="1569" width="3.125" style="443" customWidth="1"/>
    <col min="1570" max="1799" width="9" style="443"/>
    <col min="1800" max="1825" width="3.125" style="443" customWidth="1"/>
    <col min="1826" max="2055" width="9" style="443"/>
    <col min="2056" max="2081" width="3.125" style="443" customWidth="1"/>
    <col min="2082" max="2311" width="9" style="443"/>
    <col min="2312" max="2337" width="3.125" style="443" customWidth="1"/>
    <col min="2338" max="2567" width="9" style="443"/>
    <col min="2568" max="2593" width="3.125" style="443" customWidth="1"/>
    <col min="2594" max="2823" width="9" style="443"/>
    <col min="2824" max="2849" width="3.125" style="443" customWidth="1"/>
    <col min="2850" max="3079" width="9" style="443"/>
    <col min="3080" max="3105" width="3.125" style="443" customWidth="1"/>
    <col min="3106" max="3335" width="9" style="443"/>
    <col min="3336" max="3361" width="3.125" style="443" customWidth="1"/>
    <col min="3362" max="3591" width="9" style="443"/>
    <col min="3592" max="3617" width="3.125" style="443" customWidth="1"/>
    <col min="3618" max="3847" width="9" style="443"/>
    <col min="3848" max="3873" width="3.125" style="443" customWidth="1"/>
    <col min="3874" max="4103" width="9" style="443"/>
    <col min="4104" max="4129" width="3.125" style="443" customWidth="1"/>
    <col min="4130" max="4359" width="9" style="443"/>
    <col min="4360" max="4385" width="3.125" style="443" customWidth="1"/>
    <col min="4386" max="4615" width="9" style="443"/>
    <col min="4616" max="4641" width="3.125" style="443" customWidth="1"/>
    <col min="4642" max="4871" width="9" style="443"/>
    <col min="4872" max="4897" width="3.125" style="443" customWidth="1"/>
    <col min="4898" max="5127" width="9" style="443"/>
    <col min="5128" max="5153" width="3.125" style="443" customWidth="1"/>
    <col min="5154" max="5383" width="9" style="443"/>
    <col min="5384" max="5409" width="3.125" style="443" customWidth="1"/>
    <col min="5410" max="5639" width="9" style="443"/>
    <col min="5640" max="5665" width="3.125" style="443" customWidth="1"/>
    <col min="5666" max="5895" width="9" style="443"/>
    <col min="5896" max="5921" width="3.125" style="443" customWidth="1"/>
    <col min="5922" max="6151" width="9" style="443"/>
    <col min="6152" max="6177" width="3.125" style="443" customWidth="1"/>
    <col min="6178" max="6407" width="9" style="443"/>
    <col min="6408" max="6433" width="3.125" style="443" customWidth="1"/>
    <col min="6434" max="6663" width="9" style="443"/>
    <col min="6664" max="6689" width="3.125" style="443" customWidth="1"/>
    <col min="6690" max="6919" width="9" style="443"/>
    <col min="6920" max="6945" width="3.125" style="443" customWidth="1"/>
    <col min="6946" max="7175" width="9" style="443"/>
    <col min="7176" max="7201" width="3.125" style="443" customWidth="1"/>
    <col min="7202" max="7431" width="9" style="443"/>
    <col min="7432" max="7457" width="3.125" style="443" customWidth="1"/>
    <col min="7458" max="7687" width="9" style="443"/>
    <col min="7688" max="7713" width="3.125" style="443" customWidth="1"/>
    <col min="7714" max="7943" width="9" style="443"/>
    <col min="7944" max="7969" width="3.125" style="443" customWidth="1"/>
    <col min="7970" max="8199" width="9" style="443"/>
    <col min="8200" max="8225" width="3.125" style="443" customWidth="1"/>
    <col min="8226" max="8455" width="9" style="443"/>
    <col min="8456" max="8481" width="3.125" style="443" customWidth="1"/>
    <col min="8482" max="8711" width="9" style="443"/>
    <col min="8712" max="8737" width="3.125" style="443" customWidth="1"/>
    <col min="8738" max="8967" width="9" style="443"/>
    <col min="8968" max="8993" width="3.125" style="443" customWidth="1"/>
    <col min="8994" max="9223" width="9" style="443"/>
    <col min="9224" max="9249" width="3.125" style="443" customWidth="1"/>
    <col min="9250" max="9479" width="9" style="443"/>
    <col min="9480" max="9505" width="3.125" style="443" customWidth="1"/>
    <col min="9506" max="9735" width="9" style="443"/>
    <col min="9736" max="9761" width="3.125" style="443" customWidth="1"/>
    <col min="9762" max="9991" width="9" style="443"/>
    <col min="9992" max="10017" width="3.125" style="443" customWidth="1"/>
    <col min="10018" max="10247" width="9" style="443"/>
    <col min="10248" max="10273" width="3.125" style="443" customWidth="1"/>
    <col min="10274" max="10503" width="9" style="443"/>
    <col min="10504" max="10529" width="3.125" style="443" customWidth="1"/>
    <col min="10530" max="10759" width="9" style="443"/>
    <col min="10760" max="10785" width="3.125" style="443" customWidth="1"/>
    <col min="10786" max="11015" width="9" style="443"/>
    <col min="11016" max="11041" width="3.125" style="443" customWidth="1"/>
    <col min="11042" max="11271" width="9" style="443"/>
    <col min="11272" max="11297" width="3.125" style="443" customWidth="1"/>
    <col min="11298" max="11527" width="9" style="443"/>
    <col min="11528" max="11553" width="3.125" style="443" customWidth="1"/>
    <col min="11554" max="11783" width="9" style="443"/>
    <col min="11784" max="11809" width="3.125" style="443" customWidth="1"/>
    <col min="11810" max="12039" width="9" style="443"/>
    <col min="12040" max="12065" width="3.125" style="443" customWidth="1"/>
    <col min="12066" max="12295" width="9" style="443"/>
    <col min="12296" max="12321" width="3.125" style="443" customWidth="1"/>
    <col min="12322" max="12551" width="9" style="443"/>
    <col min="12552" max="12577" width="3.125" style="443" customWidth="1"/>
    <col min="12578" max="12807" width="9" style="443"/>
    <col min="12808" max="12833" width="3.125" style="443" customWidth="1"/>
    <col min="12834" max="13063" width="9" style="443"/>
    <col min="13064" max="13089" width="3.125" style="443" customWidth="1"/>
    <col min="13090" max="13319" width="9" style="443"/>
    <col min="13320" max="13345" width="3.125" style="443" customWidth="1"/>
    <col min="13346" max="13575" width="9" style="443"/>
    <col min="13576" max="13601" width="3.125" style="443" customWidth="1"/>
    <col min="13602" max="13831" width="9" style="443"/>
    <col min="13832" max="13857" width="3.125" style="443" customWidth="1"/>
    <col min="13858" max="14087" width="9" style="443"/>
    <col min="14088" max="14113" width="3.125" style="443" customWidth="1"/>
    <col min="14114" max="14343" width="9" style="443"/>
    <col min="14344" max="14369" width="3.125" style="443" customWidth="1"/>
    <col min="14370" max="14599" width="9" style="443"/>
    <col min="14600" max="14625" width="3.125" style="443" customWidth="1"/>
    <col min="14626" max="14855" width="9" style="443"/>
    <col min="14856" max="14881" width="3.125" style="443" customWidth="1"/>
    <col min="14882" max="15111" width="9" style="443"/>
    <col min="15112" max="15137" width="3.125" style="443" customWidth="1"/>
    <col min="15138" max="15367" width="9" style="443"/>
    <col min="15368" max="15393" width="3.125" style="443" customWidth="1"/>
    <col min="15394" max="15623" width="9" style="443"/>
    <col min="15624" max="15649" width="3.125" style="443" customWidth="1"/>
    <col min="15650" max="15879" width="9" style="443"/>
    <col min="15880" max="15905" width="3.125" style="443" customWidth="1"/>
    <col min="15906" max="16135" width="9" style="443"/>
    <col min="16136" max="16161" width="3.125" style="443" customWidth="1"/>
    <col min="16162" max="16384" width="9" style="443"/>
  </cols>
  <sheetData>
    <row r="1" spans="1:33" ht="41.25" customHeight="1"/>
    <row r="2" spans="1:33" ht="24" customHeight="1">
      <c r="A2" s="1056" t="s">
        <v>461</v>
      </c>
      <c r="B2" s="1057"/>
      <c r="C2" s="1057"/>
      <c r="D2" s="1057"/>
      <c r="E2" s="1057"/>
      <c r="F2" s="1057"/>
      <c r="G2" s="1057"/>
      <c r="H2" s="1057"/>
      <c r="I2" s="1057"/>
      <c r="J2" s="1057"/>
      <c r="K2" s="1057"/>
      <c r="L2" s="1057"/>
      <c r="M2" s="1057"/>
      <c r="N2" s="1057"/>
      <c r="O2" s="1057"/>
      <c r="P2" s="1057"/>
      <c r="Q2" s="1057"/>
      <c r="R2" s="1057"/>
      <c r="S2" s="1057"/>
      <c r="T2" s="1057"/>
      <c r="U2" s="1057"/>
      <c r="V2" s="1057"/>
      <c r="W2" s="1057"/>
      <c r="X2" s="1057"/>
      <c r="Y2" s="1057"/>
      <c r="Z2" s="1057"/>
      <c r="AA2" s="1057"/>
      <c r="AB2" s="1057"/>
      <c r="AC2" s="1057"/>
      <c r="AD2" s="1057"/>
      <c r="AE2" s="1057"/>
      <c r="AF2" s="1057"/>
      <c r="AG2" s="1058"/>
    </row>
    <row r="3" spans="1:33" ht="18" customHeight="1">
      <c r="A3" s="1059"/>
      <c r="B3" s="1060"/>
      <c r="C3" s="1060"/>
      <c r="D3" s="1060"/>
      <c r="E3" s="1060"/>
      <c r="F3" s="1060"/>
      <c r="G3" s="1060"/>
      <c r="H3" s="1060"/>
      <c r="I3" s="1060"/>
      <c r="J3" s="1060"/>
      <c r="K3" s="1060"/>
      <c r="L3" s="1060"/>
      <c r="M3" s="1060"/>
      <c r="N3" s="1060"/>
      <c r="O3" s="1060"/>
      <c r="P3" s="1060"/>
      <c r="Q3" s="1060"/>
      <c r="R3" s="1060"/>
      <c r="S3" s="1060"/>
      <c r="T3" s="1060"/>
      <c r="U3" s="1060"/>
      <c r="V3" s="1060"/>
      <c r="W3" s="1060"/>
      <c r="X3" s="1060"/>
      <c r="Y3" s="1060"/>
      <c r="Z3" s="1060"/>
      <c r="AA3" s="1060"/>
      <c r="AB3" s="1060"/>
      <c r="AC3" s="1060"/>
      <c r="AD3" s="1060"/>
      <c r="AE3" s="1060"/>
      <c r="AF3" s="1060"/>
      <c r="AG3" s="1061"/>
    </row>
    <row r="4" spans="1:33" ht="18" customHeight="1">
      <c r="A4" s="497"/>
      <c r="B4" s="442"/>
      <c r="C4" s="442"/>
      <c r="D4" s="442"/>
      <c r="E4" s="442"/>
      <c r="F4" s="442"/>
      <c r="G4" s="442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98"/>
    </row>
    <row r="5" spans="1:33" ht="18" customHeight="1">
      <c r="A5" s="497"/>
      <c r="B5" s="442"/>
      <c r="C5" s="442"/>
      <c r="D5" s="442"/>
      <c r="E5" s="442"/>
      <c r="F5" s="442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442"/>
      <c r="AC5" s="442"/>
      <c r="AD5" s="442"/>
      <c r="AE5" s="442"/>
      <c r="AF5" s="442"/>
      <c r="AG5" s="498"/>
    </row>
    <row r="6" spans="1:33" ht="18" customHeight="1">
      <c r="A6" s="497"/>
      <c r="B6" s="442"/>
      <c r="C6" s="442"/>
      <c r="D6" s="442"/>
      <c r="E6" s="442"/>
      <c r="F6" s="442"/>
      <c r="G6" s="499"/>
      <c r="H6" s="499"/>
      <c r="I6" s="442"/>
      <c r="J6" s="499"/>
      <c r="K6" s="499"/>
      <c r="L6" s="499"/>
      <c r="M6" s="499"/>
      <c r="N6" s="499"/>
      <c r="O6" s="499"/>
      <c r="P6" s="499"/>
      <c r="Q6" s="499"/>
      <c r="R6" s="499"/>
      <c r="S6" s="499"/>
      <c r="T6" s="499"/>
      <c r="U6" s="499"/>
      <c r="V6" s="499"/>
      <c r="W6" s="499"/>
      <c r="X6" s="499"/>
      <c r="Y6" s="499"/>
      <c r="Z6" s="499"/>
      <c r="AA6" s="499"/>
      <c r="AB6" s="499"/>
      <c r="AC6" s="499"/>
      <c r="AD6" s="499"/>
      <c r="AE6" s="499"/>
      <c r="AF6" s="499"/>
      <c r="AG6" s="498"/>
    </row>
    <row r="7" spans="1:33" ht="17.25" customHeight="1">
      <c r="A7" s="497"/>
      <c r="B7" s="442"/>
      <c r="C7" s="442"/>
      <c r="D7" s="442"/>
      <c r="E7" s="442"/>
      <c r="F7" s="442"/>
      <c r="G7" s="499"/>
      <c r="H7" s="499"/>
      <c r="I7" s="442"/>
      <c r="J7" s="499"/>
      <c r="K7" s="499"/>
      <c r="L7" s="499"/>
      <c r="M7" s="499"/>
      <c r="N7" s="499"/>
      <c r="O7" s="499"/>
      <c r="P7" s="499"/>
      <c r="Q7" s="499"/>
      <c r="R7" s="499"/>
      <c r="S7" s="499"/>
      <c r="T7" s="499"/>
      <c r="U7" s="499"/>
      <c r="V7" s="499"/>
      <c r="W7" s="499"/>
      <c r="X7" s="499"/>
      <c r="Y7" s="499"/>
      <c r="Z7" s="499"/>
      <c r="AA7" s="499"/>
      <c r="AB7" s="499"/>
      <c r="AC7" s="499"/>
      <c r="AD7" s="499"/>
      <c r="AE7" s="499"/>
      <c r="AF7" s="499"/>
      <c r="AG7" s="498"/>
    </row>
    <row r="8" spans="1:33" ht="26.25" customHeight="1">
      <c r="A8" s="497"/>
      <c r="B8" s="442"/>
      <c r="C8" s="442"/>
      <c r="D8" s="442"/>
      <c r="E8" s="442"/>
      <c r="F8" s="500" t="s">
        <v>462</v>
      </c>
      <c r="G8" s="499"/>
      <c r="H8" s="499"/>
      <c r="I8" s="442"/>
      <c r="J8" s="499"/>
      <c r="K8" s="499"/>
      <c r="L8" s="499"/>
      <c r="M8" s="499"/>
      <c r="N8" s="499"/>
      <c r="O8" s="499"/>
      <c r="P8" s="1062" t="s">
        <v>463</v>
      </c>
      <c r="Q8" s="1062"/>
      <c r="R8" s="1062"/>
      <c r="S8" s="499"/>
      <c r="T8" s="499"/>
      <c r="U8" s="499"/>
      <c r="V8" s="499"/>
      <c r="W8" s="499"/>
      <c r="X8" s="499"/>
      <c r="Y8" s="499"/>
      <c r="Z8" s="499"/>
      <c r="AA8" s="499"/>
      <c r="AB8" s="499" t="s">
        <v>464</v>
      </c>
      <c r="AC8" s="499"/>
      <c r="AD8" s="499"/>
      <c r="AE8" s="499"/>
      <c r="AF8" s="499"/>
      <c r="AG8" s="498"/>
    </row>
    <row r="9" spans="1:33" ht="18" customHeight="1">
      <c r="A9" s="497"/>
      <c r="B9" s="442"/>
      <c r="C9" s="442"/>
      <c r="D9" s="442"/>
      <c r="E9" s="442"/>
      <c r="F9" s="442"/>
      <c r="G9" s="499"/>
      <c r="H9" s="499"/>
      <c r="I9" s="442"/>
      <c r="J9" s="499"/>
      <c r="K9" s="499"/>
      <c r="L9" s="499"/>
      <c r="M9" s="499"/>
      <c r="N9" s="499"/>
      <c r="O9" s="499"/>
      <c r="P9" s="499"/>
      <c r="Q9" s="499"/>
      <c r="R9" s="499"/>
      <c r="S9" s="499"/>
      <c r="T9" s="499"/>
      <c r="U9" s="499"/>
      <c r="V9" s="499"/>
      <c r="W9" s="499"/>
      <c r="X9" s="499"/>
      <c r="Y9" s="499"/>
      <c r="Z9" s="499"/>
      <c r="AA9" s="499"/>
      <c r="AB9" s="499"/>
      <c r="AC9" s="499"/>
      <c r="AD9" s="499"/>
      <c r="AE9" s="499"/>
      <c r="AF9" s="499"/>
      <c r="AG9" s="498"/>
    </row>
    <row r="10" spans="1:33" ht="18" customHeight="1">
      <c r="A10" s="497"/>
      <c r="B10" s="442"/>
      <c r="C10" s="442"/>
      <c r="D10" s="442"/>
      <c r="E10" s="442"/>
      <c r="F10" s="442"/>
      <c r="G10" s="499"/>
      <c r="H10" s="499"/>
      <c r="I10" s="442"/>
      <c r="J10" s="499"/>
      <c r="K10" s="499"/>
      <c r="L10" s="499"/>
      <c r="M10" s="499"/>
      <c r="N10" s="499"/>
      <c r="O10" s="499"/>
      <c r="P10" s="499"/>
      <c r="Q10" s="499"/>
      <c r="R10" s="499"/>
      <c r="S10" s="499"/>
      <c r="T10" s="499"/>
      <c r="U10" s="499"/>
      <c r="V10" s="499"/>
      <c r="W10" s="499"/>
      <c r="X10" s="499"/>
      <c r="Y10" s="499"/>
      <c r="Z10" s="499"/>
      <c r="AA10" s="499"/>
      <c r="AB10" s="499"/>
      <c r="AC10" s="499"/>
      <c r="AD10" s="499"/>
      <c r="AE10" s="499"/>
      <c r="AF10" s="499"/>
      <c r="AG10" s="498"/>
    </row>
    <row r="11" spans="1:33" ht="18" customHeight="1">
      <c r="A11" s="497"/>
      <c r="B11" s="442"/>
      <c r="C11" s="442"/>
      <c r="D11" s="442"/>
      <c r="E11" s="442"/>
      <c r="F11" s="442"/>
      <c r="G11" s="499"/>
      <c r="H11" s="499"/>
      <c r="I11" s="442"/>
      <c r="J11" s="499"/>
      <c r="K11" s="499"/>
      <c r="L11" s="499"/>
      <c r="M11" s="499"/>
      <c r="N11" s="499"/>
      <c r="O11" s="499"/>
      <c r="P11" s="499"/>
      <c r="Q11" s="499"/>
      <c r="R11" s="499"/>
      <c r="S11" s="499"/>
      <c r="T11" s="499"/>
      <c r="U11" s="499"/>
      <c r="V11" s="499"/>
      <c r="W11" s="499"/>
      <c r="X11" s="499"/>
      <c r="Y11" s="499"/>
      <c r="Z11" s="499"/>
      <c r="AA11" s="499"/>
      <c r="AB11" s="499"/>
      <c r="AC11" s="499"/>
      <c r="AD11" s="499"/>
      <c r="AE11" s="499"/>
      <c r="AF11" s="1063" t="s">
        <v>465</v>
      </c>
      <c r="AG11" s="498"/>
    </row>
    <row r="12" spans="1:33" ht="18" customHeight="1">
      <c r="A12" s="497"/>
      <c r="B12" s="442"/>
      <c r="C12" s="442"/>
      <c r="D12" s="442"/>
      <c r="E12" s="442"/>
      <c r="F12" s="442"/>
      <c r="G12" s="499"/>
      <c r="H12" s="499"/>
      <c r="I12" s="442"/>
      <c r="J12" s="499"/>
      <c r="K12" s="499"/>
      <c r="L12" s="499"/>
      <c r="M12" s="499"/>
      <c r="N12" s="499"/>
      <c r="O12" s="499"/>
      <c r="P12" s="499"/>
      <c r="Q12" s="499"/>
      <c r="R12" s="499"/>
      <c r="S12" s="499"/>
      <c r="T12" s="499"/>
      <c r="U12" s="499"/>
      <c r="V12" s="499"/>
      <c r="W12" s="499"/>
      <c r="X12" s="499"/>
      <c r="Y12" s="499"/>
      <c r="Z12" s="499"/>
      <c r="AA12" s="499"/>
      <c r="AB12" s="499"/>
      <c r="AC12" s="499"/>
      <c r="AD12" s="499"/>
      <c r="AE12" s="499"/>
      <c r="AF12" s="1063"/>
      <c r="AG12" s="498"/>
    </row>
    <row r="13" spans="1:33" ht="18" customHeight="1">
      <c r="A13" s="497"/>
      <c r="B13" s="442"/>
      <c r="C13" s="442"/>
      <c r="D13" s="442"/>
      <c r="E13" s="442"/>
      <c r="F13" s="442"/>
      <c r="G13" s="499"/>
      <c r="H13" s="499"/>
      <c r="I13" s="442"/>
      <c r="J13" s="499"/>
      <c r="K13" s="499"/>
      <c r="L13" s="499"/>
      <c r="M13" s="499"/>
      <c r="N13" s="499"/>
      <c r="O13" s="499"/>
      <c r="P13" s="499"/>
      <c r="Q13" s="499"/>
      <c r="R13" s="499"/>
      <c r="S13" s="499"/>
      <c r="T13" s="499"/>
      <c r="U13" s="499"/>
      <c r="V13" s="499"/>
      <c r="W13" s="499"/>
      <c r="X13" s="499"/>
      <c r="Y13" s="499"/>
      <c r="Z13" s="499"/>
      <c r="AA13" s="499"/>
      <c r="AB13" s="499"/>
      <c r="AC13" s="499"/>
      <c r="AD13" s="499"/>
      <c r="AE13" s="499"/>
      <c r="AF13" s="1063"/>
      <c r="AG13" s="498"/>
    </row>
    <row r="14" spans="1:33" ht="18" customHeight="1">
      <c r="A14" s="497"/>
      <c r="B14" s="442"/>
      <c r="C14" s="442"/>
      <c r="D14" s="442"/>
      <c r="E14" s="442"/>
      <c r="F14" s="442"/>
      <c r="G14" s="499"/>
      <c r="H14" s="499"/>
      <c r="I14" s="442"/>
      <c r="J14" s="499"/>
      <c r="K14" s="499"/>
      <c r="L14" s="499"/>
      <c r="M14" s="499"/>
      <c r="N14" s="499"/>
      <c r="O14" s="499"/>
      <c r="P14" s="499"/>
      <c r="Q14" s="499"/>
      <c r="R14" s="499"/>
      <c r="S14" s="499"/>
      <c r="T14" s="499"/>
      <c r="U14" s="499"/>
      <c r="V14" s="499"/>
      <c r="W14" s="499"/>
      <c r="X14" s="499"/>
      <c r="Y14" s="499"/>
      <c r="Z14" s="499"/>
      <c r="AA14" s="499"/>
      <c r="AB14" s="499"/>
      <c r="AC14" s="499"/>
      <c r="AD14" s="499"/>
      <c r="AE14" s="499"/>
      <c r="AF14" s="1063"/>
      <c r="AG14" s="498"/>
    </row>
    <row r="15" spans="1:33" ht="18" customHeight="1">
      <c r="A15" s="497"/>
      <c r="B15" s="442"/>
      <c r="C15" s="442"/>
      <c r="D15" s="442"/>
      <c r="E15" s="442"/>
      <c r="F15" s="442"/>
      <c r="G15" s="499"/>
      <c r="H15" s="499"/>
      <c r="I15" s="442"/>
      <c r="J15" s="499"/>
      <c r="K15" s="499"/>
      <c r="L15" s="499"/>
      <c r="M15" s="499"/>
      <c r="N15" s="499"/>
      <c r="O15" s="499"/>
      <c r="P15" s="499"/>
      <c r="Q15" s="499"/>
      <c r="R15" s="499"/>
      <c r="S15" s="499"/>
      <c r="T15" s="499"/>
      <c r="U15" s="499"/>
      <c r="V15" s="499"/>
      <c r="W15" s="499"/>
      <c r="X15" s="499"/>
      <c r="Y15" s="499"/>
      <c r="Z15" s="499"/>
      <c r="AA15" s="499"/>
      <c r="AB15" s="499"/>
      <c r="AC15" s="499"/>
      <c r="AD15" s="499"/>
      <c r="AE15" s="499"/>
      <c r="AF15" s="499"/>
      <c r="AG15" s="498"/>
    </row>
    <row r="16" spans="1:33" ht="18" customHeight="1">
      <c r="A16" s="497"/>
      <c r="B16" s="442"/>
      <c r="C16" s="442"/>
      <c r="D16" s="442"/>
      <c r="E16" s="442"/>
      <c r="F16" s="442"/>
      <c r="G16" s="499"/>
      <c r="H16" s="499"/>
      <c r="I16" s="442"/>
      <c r="J16" s="499"/>
      <c r="K16" s="499"/>
      <c r="L16" s="499"/>
      <c r="M16" s="499"/>
      <c r="N16" s="499"/>
      <c r="O16" s="499"/>
      <c r="P16" s="499"/>
      <c r="Q16" s="499"/>
      <c r="R16" s="499"/>
      <c r="S16" s="499"/>
      <c r="T16" s="499"/>
      <c r="U16" s="499"/>
      <c r="V16" s="499"/>
      <c r="W16" s="499"/>
      <c r="X16" s="499"/>
      <c r="Y16" s="499"/>
      <c r="Z16" s="499"/>
      <c r="AA16" s="499"/>
      <c r="AB16" s="499"/>
      <c r="AC16" s="499"/>
      <c r="AD16" s="499"/>
      <c r="AE16" s="499"/>
      <c r="AF16" s="499"/>
      <c r="AG16" s="498"/>
    </row>
    <row r="17" spans="1:38" ht="24.75" customHeight="1">
      <c r="A17" s="497"/>
      <c r="B17" s="500" t="s">
        <v>466</v>
      </c>
      <c r="C17" s="501"/>
      <c r="D17" s="442"/>
      <c r="E17" s="442"/>
      <c r="F17" s="442"/>
      <c r="G17" s="499"/>
      <c r="H17" s="499"/>
      <c r="I17" s="442"/>
      <c r="J17" s="499"/>
      <c r="K17" s="499"/>
      <c r="L17" s="499"/>
      <c r="M17" s="499"/>
      <c r="N17" s="499"/>
      <c r="O17" s="499"/>
      <c r="P17" s="1062" t="s">
        <v>467</v>
      </c>
      <c r="Q17" s="1062"/>
      <c r="R17" s="1062"/>
      <c r="S17" s="499"/>
      <c r="T17" s="499"/>
      <c r="U17" s="499"/>
      <c r="V17" s="499"/>
      <c r="W17" s="499"/>
      <c r="X17" s="499"/>
      <c r="Y17" s="499"/>
      <c r="Z17" s="499"/>
      <c r="AA17" s="499"/>
      <c r="AB17" s="499"/>
      <c r="AC17" s="499"/>
      <c r="AD17" s="499"/>
      <c r="AE17" s="499"/>
      <c r="AF17" s="499" t="s">
        <v>468</v>
      </c>
      <c r="AG17" s="498"/>
    </row>
    <row r="18" spans="1:38" ht="18" customHeight="1">
      <c r="A18" s="497"/>
      <c r="B18" s="442"/>
      <c r="C18" s="442"/>
      <c r="D18" s="442"/>
      <c r="E18" s="442"/>
      <c r="F18" s="442"/>
      <c r="G18" s="499"/>
      <c r="H18" s="499"/>
      <c r="I18" s="442"/>
      <c r="J18" s="499"/>
      <c r="K18" s="499"/>
      <c r="L18" s="499"/>
      <c r="M18" s="499"/>
      <c r="N18" s="499"/>
      <c r="O18" s="499"/>
      <c r="P18" s="499"/>
      <c r="Q18" s="499"/>
      <c r="R18" s="499"/>
      <c r="S18" s="499"/>
      <c r="T18" s="499"/>
      <c r="U18" s="499"/>
      <c r="V18" s="499"/>
      <c r="W18" s="499"/>
      <c r="X18" s="499"/>
      <c r="Y18" s="499"/>
      <c r="Z18" s="499"/>
      <c r="AA18" s="499"/>
      <c r="AB18" s="499"/>
      <c r="AC18" s="499"/>
      <c r="AD18" s="499"/>
      <c r="AE18" s="499"/>
      <c r="AF18" s="499"/>
      <c r="AG18" s="498"/>
    </row>
    <row r="19" spans="1:38" ht="18" customHeight="1">
      <c r="A19" s="497"/>
      <c r="B19" s="442"/>
      <c r="C19" s="442"/>
      <c r="D19" s="442"/>
      <c r="E19" s="442"/>
      <c r="F19" s="442"/>
      <c r="G19" s="499"/>
      <c r="H19" s="499"/>
      <c r="I19" s="442"/>
      <c r="J19" s="499"/>
      <c r="K19" s="499"/>
      <c r="L19" s="499"/>
      <c r="M19" s="499"/>
      <c r="N19" s="499"/>
      <c r="O19" s="499"/>
      <c r="P19" s="499"/>
      <c r="Q19" s="499"/>
      <c r="R19" s="499"/>
      <c r="S19" s="499"/>
      <c r="T19" s="499"/>
      <c r="U19" s="499"/>
      <c r="V19" s="499"/>
      <c r="W19" s="499"/>
      <c r="X19" s="499"/>
      <c r="Y19" s="499"/>
      <c r="Z19" s="499"/>
      <c r="AA19" s="499"/>
      <c r="AB19" s="499"/>
      <c r="AC19" s="499"/>
      <c r="AD19" s="499"/>
      <c r="AE19" s="499"/>
      <c r="AF19" s="499"/>
      <c r="AG19" s="498"/>
    </row>
    <row r="20" spans="1:38" ht="18" customHeight="1">
      <c r="A20" s="497"/>
      <c r="B20" s="1062" t="s">
        <v>469</v>
      </c>
      <c r="C20" s="1062"/>
      <c r="D20" s="1062"/>
      <c r="E20" s="1062"/>
      <c r="F20" s="1062"/>
      <c r="G20" s="1062"/>
      <c r="H20" s="1062"/>
      <c r="I20" s="1062"/>
      <c r="J20" s="1062"/>
      <c r="K20" s="1062"/>
      <c r="L20" s="1062"/>
      <c r="M20" s="1062"/>
      <c r="N20" s="1062"/>
      <c r="O20" s="1062"/>
      <c r="P20" s="1062"/>
      <c r="Q20" s="1062"/>
      <c r="R20" s="1062"/>
      <c r="S20" s="1062"/>
      <c r="T20" s="1062"/>
      <c r="U20" s="1062"/>
      <c r="V20" s="1062"/>
      <c r="W20" s="1062"/>
      <c r="X20" s="1062"/>
      <c r="Y20" s="1062"/>
      <c r="Z20" s="1062"/>
      <c r="AA20" s="1062"/>
      <c r="AB20" s="1062"/>
      <c r="AC20" s="1062"/>
      <c r="AD20" s="1062"/>
      <c r="AE20" s="1062"/>
      <c r="AF20" s="1062"/>
      <c r="AG20" s="498"/>
    </row>
    <row r="21" spans="1:38" ht="18" customHeight="1">
      <c r="A21" s="497"/>
      <c r="B21" s="442"/>
      <c r="C21" s="442"/>
      <c r="D21" s="442"/>
      <c r="E21" s="442"/>
      <c r="F21" s="442"/>
      <c r="G21" s="442"/>
      <c r="H21" s="442"/>
      <c r="I21" s="442"/>
      <c r="J21" s="442"/>
      <c r="K21" s="442"/>
      <c r="L21" s="442"/>
      <c r="M21" s="442"/>
      <c r="N21" s="442"/>
      <c r="O21" s="442"/>
      <c r="P21" s="442"/>
      <c r="Q21" s="442"/>
      <c r="R21" s="442"/>
      <c r="S21" s="442"/>
      <c r="T21" s="442"/>
      <c r="U21" s="442"/>
      <c r="V21" s="442"/>
      <c r="W21" s="442"/>
      <c r="X21" s="442"/>
      <c r="Y21" s="442"/>
      <c r="Z21" s="442"/>
      <c r="AA21" s="442"/>
      <c r="AB21" s="442"/>
      <c r="AC21" s="442"/>
      <c r="AD21" s="442"/>
      <c r="AE21" s="442"/>
      <c r="AF21" s="442"/>
      <c r="AG21" s="498"/>
    </row>
    <row r="22" spans="1:38" ht="18" customHeight="1">
      <c r="A22" s="497"/>
      <c r="B22" s="442"/>
      <c r="C22" s="442"/>
      <c r="D22" s="442"/>
      <c r="E22" s="442"/>
      <c r="F22" s="442"/>
      <c r="G22" s="442"/>
      <c r="H22" s="442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2"/>
      <c r="AA22" s="442"/>
      <c r="AB22" s="442"/>
      <c r="AC22" s="442"/>
      <c r="AD22" s="442"/>
      <c r="AE22" s="442"/>
      <c r="AF22" s="442"/>
      <c r="AG22" s="498"/>
    </row>
    <row r="23" spans="1:38" ht="18" customHeight="1">
      <c r="A23" s="497"/>
      <c r="B23" s="442"/>
      <c r="C23" s="442"/>
      <c r="D23" s="442"/>
      <c r="E23" s="442"/>
      <c r="F23" s="442"/>
      <c r="G23" s="442"/>
      <c r="H23" s="442"/>
      <c r="I23" s="442"/>
      <c r="J23" s="442"/>
      <c r="K23" s="442"/>
      <c r="L23" s="442"/>
      <c r="M23" s="442"/>
      <c r="N23" s="442"/>
      <c r="O23" s="442"/>
      <c r="P23" s="442"/>
      <c r="Q23" s="442"/>
      <c r="R23" s="442"/>
      <c r="S23" s="442"/>
      <c r="T23" s="442"/>
      <c r="U23" s="442"/>
      <c r="V23" s="442"/>
      <c r="W23" s="442"/>
      <c r="X23" s="442"/>
      <c r="Y23" s="442"/>
      <c r="Z23" s="442"/>
      <c r="AA23" s="442"/>
      <c r="AB23" s="442"/>
      <c r="AC23" s="442"/>
      <c r="AD23" s="442"/>
      <c r="AE23" s="442"/>
      <c r="AF23" s="442"/>
      <c r="AG23" s="498"/>
    </row>
    <row r="24" spans="1:38" ht="18" customHeight="1">
      <c r="A24" s="497"/>
      <c r="B24" s="442"/>
      <c r="C24" s="442"/>
      <c r="D24" s="442"/>
      <c r="E24" s="442"/>
      <c r="F24" s="442"/>
      <c r="G24" s="442"/>
      <c r="H24" s="442"/>
      <c r="I24" s="442"/>
      <c r="J24" s="442"/>
      <c r="K24" s="442"/>
      <c r="L24" s="442"/>
      <c r="M24" s="442"/>
      <c r="N24" s="442"/>
      <c r="O24" s="442"/>
      <c r="P24" s="442"/>
      <c r="Q24" s="442"/>
      <c r="R24" s="442"/>
      <c r="S24" s="442"/>
      <c r="T24" s="442"/>
      <c r="U24" s="442"/>
      <c r="V24" s="442"/>
      <c r="W24" s="442"/>
      <c r="X24" s="442"/>
      <c r="Y24" s="442"/>
      <c r="Z24" s="442"/>
      <c r="AA24" s="442"/>
      <c r="AB24" s="442"/>
      <c r="AC24" s="442"/>
      <c r="AD24" s="442"/>
      <c r="AE24" s="442"/>
      <c r="AF24" s="442"/>
      <c r="AG24" s="498"/>
    </row>
    <row r="25" spans="1:38" ht="18" customHeight="1">
      <c r="A25" s="497"/>
      <c r="B25" s="442"/>
      <c r="C25" s="442"/>
      <c r="D25" s="442"/>
      <c r="E25" s="442"/>
      <c r="F25" s="442"/>
      <c r="G25" s="442"/>
      <c r="H25" s="442"/>
      <c r="I25" s="442"/>
      <c r="J25" s="442"/>
      <c r="K25" s="442"/>
      <c r="L25" s="442"/>
      <c r="M25" s="442"/>
      <c r="N25" s="442"/>
      <c r="O25" s="442"/>
      <c r="P25" s="442"/>
      <c r="Q25" s="442"/>
      <c r="R25" s="442"/>
      <c r="S25" s="442"/>
      <c r="T25" s="442"/>
      <c r="U25" s="442"/>
      <c r="V25" s="442"/>
      <c r="W25" s="442"/>
      <c r="X25" s="442"/>
      <c r="Y25" s="442"/>
      <c r="Z25" s="442"/>
      <c r="AA25" s="442"/>
      <c r="AB25" s="442"/>
      <c r="AC25" s="442"/>
      <c r="AD25" s="442"/>
      <c r="AE25" s="442"/>
      <c r="AF25" s="442"/>
      <c r="AG25" s="498"/>
    </row>
    <row r="26" spans="1:38" ht="18" customHeight="1">
      <c r="A26" s="497"/>
      <c r="B26" s="442"/>
      <c r="C26" s="442"/>
      <c r="D26" s="442"/>
      <c r="E26" s="442"/>
      <c r="F26" s="442"/>
      <c r="G26" s="442"/>
      <c r="H26" s="442"/>
      <c r="I26" s="442"/>
      <c r="J26" s="442"/>
      <c r="K26" s="442"/>
      <c r="L26" s="442"/>
      <c r="M26" s="442"/>
      <c r="N26" s="442"/>
      <c r="O26" s="442"/>
      <c r="P26" s="442"/>
      <c r="Q26" s="442"/>
      <c r="R26" s="442"/>
      <c r="S26" s="442"/>
      <c r="T26" s="442"/>
      <c r="U26" s="442"/>
      <c r="V26" s="442"/>
      <c r="W26" s="442"/>
      <c r="X26" s="442"/>
      <c r="Y26" s="442"/>
      <c r="Z26" s="442"/>
      <c r="AA26" s="442"/>
      <c r="AB26" s="442"/>
      <c r="AC26" s="442"/>
      <c r="AD26" s="442"/>
      <c r="AE26" s="442"/>
      <c r="AF26" s="442"/>
      <c r="AG26" s="498"/>
    </row>
    <row r="27" spans="1:38" ht="18" customHeight="1">
      <c r="A27" s="497"/>
      <c r="B27" s="442"/>
      <c r="C27" s="442"/>
      <c r="D27" s="442"/>
      <c r="E27" s="442"/>
      <c r="F27" s="442"/>
      <c r="G27" s="442"/>
      <c r="H27" s="442"/>
      <c r="I27" s="442"/>
      <c r="J27" s="442"/>
      <c r="K27" s="442"/>
      <c r="L27" s="442"/>
      <c r="M27" s="442"/>
      <c r="N27" s="442"/>
      <c r="O27" s="442"/>
      <c r="P27" s="442"/>
      <c r="Q27" s="442"/>
      <c r="R27" s="442"/>
      <c r="S27" s="442"/>
      <c r="T27" s="442"/>
      <c r="U27" s="442"/>
      <c r="V27" s="442"/>
      <c r="W27" s="442"/>
      <c r="X27" s="442"/>
      <c r="Y27" s="442"/>
      <c r="Z27" s="442"/>
      <c r="AA27" s="442"/>
      <c r="AB27" s="442"/>
      <c r="AC27" s="442"/>
      <c r="AD27" s="442"/>
      <c r="AE27" s="442"/>
      <c r="AF27" s="442"/>
      <c r="AG27" s="498"/>
    </row>
    <row r="28" spans="1:38" ht="9" customHeight="1">
      <c r="A28" s="502"/>
      <c r="B28" s="502"/>
      <c r="C28" s="502"/>
      <c r="D28" s="502"/>
      <c r="E28" s="502"/>
      <c r="F28" s="502"/>
      <c r="G28" s="502"/>
      <c r="H28" s="502"/>
      <c r="I28" s="502"/>
      <c r="J28" s="502"/>
      <c r="K28" s="502"/>
      <c r="L28" s="502"/>
      <c r="M28" s="502"/>
      <c r="N28" s="502"/>
      <c r="O28" s="502"/>
      <c r="P28" s="502"/>
      <c r="Q28" s="502"/>
      <c r="R28" s="502"/>
      <c r="S28" s="502"/>
      <c r="T28" s="502"/>
      <c r="U28" s="502"/>
      <c r="V28" s="502"/>
      <c r="W28" s="502"/>
      <c r="X28" s="502"/>
      <c r="Y28" s="502"/>
      <c r="Z28" s="502"/>
      <c r="AA28" s="502"/>
      <c r="AB28" s="502"/>
      <c r="AC28" s="502"/>
      <c r="AD28" s="502"/>
      <c r="AE28" s="502"/>
      <c r="AF28" s="502"/>
      <c r="AG28" s="502"/>
    </row>
    <row r="29" spans="1:38" ht="24" customHeight="1">
      <c r="A29" s="1060" t="s">
        <v>470</v>
      </c>
      <c r="B29" s="1060"/>
      <c r="C29" s="1060"/>
      <c r="D29" s="1060"/>
      <c r="E29" s="1060"/>
      <c r="F29" s="1060"/>
      <c r="G29" s="1060"/>
      <c r="H29" s="1060"/>
      <c r="I29" s="1060"/>
      <c r="J29" s="1060"/>
      <c r="K29" s="1060"/>
      <c r="L29" s="1060"/>
      <c r="M29" s="1060"/>
      <c r="N29" s="1060"/>
      <c r="O29" s="1060"/>
      <c r="P29" s="1060"/>
      <c r="Q29" s="1060"/>
      <c r="R29" s="1060"/>
      <c r="S29" s="1060"/>
      <c r="T29" s="1060"/>
      <c r="U29" s="1060"/>
      <c r="V29" s="1060"/>
      <c r="W29" s="1060"/>
      <c r="X29" s="1060"/>
      <c r="Y29" s="1060"/>
      <c r="Z29" s="1060"/>
      <c r="AA29" s="1060"/>
      <c r="AB29" s="1060"/>
      <c r="AC29" s="1060"/>
      <c r="AD29" s="1060"/>
      <c r="AE29" s="1060"/>
      <c r="AF29" s="1060"/>
      <c r="AG29" s="1060"/>
      <c r="AH29" s="503"/>
      <c r="AI29" s="503"/>
      <c r="AJ29" s="503"/>
      <c r="AK29" s="503"/>
      <c r="AL29" s="503"/>
    </row>
    <row r="30" spans="1:38" ht="20.100000000000001" customHeight="1">
      <c r="A30" s="1017" t="s">
        <v>471</v>
      </c>
      <c r="B30" s="1033"/>
      <c r="C30" s="1033"/>
      <c r="D30" s="1033"/>
      <c r="E30" s="1033"/>
      <c r="F30" s="1033"/>
      <c r="G30" s="1033"/>
      <c r="H30" s="1033"/>
      <c r="I30" s="1033"/>
      <c r="J30" s="1033"/>
      <c r="K30" s="1033"/>
      <c r="L30" s="1033"/>
      <c r="M30" s="1033"/>
      <c r="N30" s="1033"/>
      <c r="O30" s="1033"/>
      <c r="P30" s="1033"/>
      <c r="Q30" s="1033"/>
      <c r="R30" s="1033"/>
      <c r="S30" s="1033"/>
      <c r="T30" s="1033"/>
      <c r="U30" s="1033"/>
      <c r="V30" s="1033"/>
      <c r="W30" s="1033"/>
      <c r="X30" s="1033"/>
      <c r="Y30" s="1033"/>
      <c r="Z30" s="1033"/>
      <c r="AA30" s="1033"/>
      <c r="AB30" s="1033"/>
      <c r="AC30" s="1033"/>
      <c r="AD30" s="1033"/>
      <c r="AE30" s="1033"/>
      <c r="AF30" s="1033"/>
      <c r="AG30" s="1033"/>
      <c r="AH30" s="504"/>
      <c r="AI30" s="504"/>
      <c r="AJ30" s="505"/>
      <c r="AK30" s="504"/>
      <c r="AL30" s="504"/>
    </row>
    <row r="31" spans="1:38" ht="22.5" customHeight="1">
      <c r="A31" s="1034" t="s">
        <v>472</v>
      </c>
      <c r="B31" s="1035"/>
      <c r="C31" s="1038" t="s">
        <v>473</v>
      </c>
      <c r="D31" s="1039"/>
      <c r="E31" s="1035"/>
      <c r="F31" s="1038" t="s">
        <v>474</v>
      </c>
      <c r="G31" s="1039"/>
      <c r="H31" s="1039"/>
      <c r="I31" s="1039"/>
      <c r="J31" s="1039"/>
      <c r="K31" s="1039"/>
      <c r="L31" s="1039"/>
      <c r="M31" s="1039"/>
      <c r="N31" s="1039"/>
      <c r="O31" s="1039"/>
      <c r="P31" s="1039"/>
      <c r="Q31" s="1035"/>
      <c r="R31" s="1042" t="s">
        <v>475</v>
      </c>
      <c r="S31" s="1043"/>
      <c r="T31" s="1044"/>
      <c r="U31" s="1042" t="s">
        <v>476</v>
      </c>
      <c r="V31" s="1043"/>
      <c r="W31" s="1044"/>
      <c r="X31" s="1042" t="s">
        <v>465</v>
      </c>
      <c r="Y31" s="1043"/>
      <c r="Z31" s="1044"/>
      <c r="AA31" s="1048" t="s">
        <v>483</v>
      </c>
      <c r="AB31" s="1049"/>
      <c r="AC31" s="1050"/>
      <c r="AD31" s="1048" t="s">
        <v>486</v>
      </c>
      <c r="AE31" s="1049"/>
      <c r="AF31" s="1049"/>
      <c r="AG31" s="1054"/>
      <c r="AH31" s="504"/>
      <c r="AI31" s="504"/>
      <c r="AJ31" s="504"/>
      <c r="AK31" s="504"/>
      <c r="AL31" s="504"/>
    </row>
    <row r="32" spans="1:38" ht="22.5" customHeight="1" thickBot="1">
      <c r="A32" s="1036"/>
      <c r="B32" s="1037"/>
      <c r="C32" s="1040"/>
      <c r="D32" s="1041"/>
      <c r="E32" s="1037"/>
      <c r="F32" s="1040" t="s">
        <v>477</v>
      </c>
      <c r="G32" s="1041"/>
      <c r="H32" s="1041"/>
      <c r="I32" s="1040" t="s">
        <v>478</v>
      </c>
      <c r="J32" s="1041"/>
      <c r="K32" s="1041"/>
      <c r="L32" s="1040" t="s">
        <v>479</v>
      </c>
      <c r="M32" s="1041"/>
      <c r="N32" s="1041"/>
      <c r="O32" s="1040" t="s">
        <v>480</v>
      </c>
      <c r="P32" s="1041"/>
      <c r="Q32" s="1041"/>
      <c r="R32" s="1045"/>
      <c r="S32" s="1046"/>
      <c r="T32" s="1047"/>
      <c r="U32" s="1045"/>
      <c r="V32" s="1046"/>
      <c r="W32" s="1047"/>
      <c r="X32" s="1045"/>
      <c r="Y32" s="1046"/>
      <c r="Z32" s="1047"/>
      <c r="AA32" s="1051"/>
      <c r="AB32" s="1052"/>
      <c r="AC32" s="1053"/>
      <c r="AD32" s="1051"/>
      <c r="AE32" s="1052"/>
      <c r="AF32" s="1052"/>
      <c r="AG32" s="1055"/>
      <c r="AH32" s="504"/>
      <c r="AI32" s="504"/>
      <c r="AJ32" s="504"/>
      <c r="AK32" s="504"/>
      <c r="AL32" s="504"/>
    </row>
    <row r="33" spans="1:38" ht="15.75" customHeight="1" thickTop="1">
      <c r="A33" s="1003">
        <v>1</v>
      </c>
      <c r="B33" s="1004"/>
      <c r="C33" s="1005">
        <v>16</v>
      </c>
      <c r="D33" s="1004"/>
      <c r="E33" s="1006"/>
      <c r="F33" s="444">
        <v>0</v>
      </c>
      <c r="G33" s="445" t="s">
        <v>481</v>
      </c>
      <c r="H33" s="446">
        <v>0</v>
      </c>
      <c r="I33" s="444">
        <v>0</v>
      </c>
      <c r="J33" s="445" t="s">
        <v>481</v>
      </c>
      <c r="K33" s="446">
        <v>6</v>
      </c>
      <c r="L33" s="444">
        <v>1</v>
      </c>
      <c r="M33" s="445" t="s">
        <v>481</v>
      </c>
      <c r="N33" s="446">
        <v>19</v>
      </c>
      <c r="O33" s="444">
        <v>2</v>
      </c>
      <c r="P33" s="445" t="s">
        <v>481</v>
      </c>
      <c r="Q33" s="446">
        <v>9</v>
      </c>
      <c r="R33" s="1007">
        <f t="shared" ref="R33:R52" si="0">((O33-F33)*20)+(Q33-H33)</f>
        <v>49</v>
      </c>
      <c r="S33" s="1008"/>
      <c r="T33" s="1008"/>
      <c r="U33" s="1007">
        <f t="shared" ref="U33:U52" si="1">((L33-I33)*20)+(N33-K33)</f>
        <v>33</v>
      </c>
      <c r="V33" s="1008"/>
      <c r="W33" s="1008"/>
      <c r="X33" s="1009">
        <v>1.5</v>
      </c>
      <c r="Y33" s="1004"/>
      <c r="Z33" s="1004"/>
      <c r="AA33" s="1010"/>
      <c r="AB33" s="1011"/>
      <c r="AC33" s="1011"/>
      <c r="AD33" s="1010">
        <f>((R33+U33)/2)*X33</f>
        <v>61.5</v>
      </c>
      <c r="AE33" s="1011"/>
      <c r="AF33" s="1011"/>
      <c r="AG33" s="1012"/>
      <c r="AH33" s="447"/>
      <c r="AI33" s="447"/>
      <c r="AJ33" s="441"/>
      <c r="AK33" s="442"/>
      <c r="AL33" s="442"/>
    </row>
    <row r="34" spans="1:38" s="512" customFormat="1" ht="15.75" customHeight="1">
      <c r="A34" s="1023"/>
      <c r="B34" s="1024"/>
      <c r="C34" s="1025" t="s">
        <v>485</v>
      </c>
      <c r="D34" s="1024"/>
      <c r="E34" s="1026"/>
      <c r="F34" s="506">
        <v>0</v>
      </c>
      <c r="G34" s="507" t="s">
        <v>481</v>
      </c>
      <c r="H34" s="508">
        <v>10</v>
      </c>
      <c r="I34" s="506"/>
      <c r="J34" s="507"/>
      <c r="K34" s="508"/>
      <c r="L34" s="506"/>
      <c r="M34" s="507"/>
      <c r="N34" s="508"/>
      <c r="O34" s="506">
        <v>2</v>
      </c>
      <c r="P34" s="507" t="s">
        <v>481</v>
      </c>
      <c r="Q34" s="508">
        <v>0</v>
      </c>
      <c r="R34" s="1027"/>
      <c r="S34" s="1028"/>
      <c r="T34" s="1028"/>
      <c r="U34" s="1027"/>
      <c r="V34" s="1028"/>
      <c r="W34" s="1028"/>
      <c r="X34" s="1029"/>
      <c r="Y34" s="1024"/>
      <c r="Z34" s="1024"/>
      <c r="AA34" s="1013"/>
      <c r="AB34" s="1014"/>
      <c r="AC34" s="1014"/>
      <c r="AD34" s="1013">
        <v>100</v>
      </c>
      <c r="AE34" s="1014"/>
      <c r="AF34" s="1014"/>
      <c r="AG34" s="1015"/>
      <c r="AH34" s="509"/>
      <c r="AI34" s="509"/>
      <c r="AJ34" s="510"/>
      <c r="AK34" s="511"/>
      <c r="AL34" s="511"/>
    </row>
    <row r="35" spans="1:38" s="512" customFormat="1" ht="15.75" customHeight="1">
      <c r="A35" s="1003">
        <v>2</v>
      </c>
      <c r="B35" s="1004"/>
      <c r="C35" s="1005">
        <v>15</v>
      </c>
      <c r="D35" s="1004"/>
      <c r="E35" s="1006"/>
      <c r="F35" s="444">
        <v>3</v>
      </c>
      <c r="G35" s="445" t="s">
        <v>481</v>
      </c>
      <c r="H35" s="446">
        <v>3</v>
      </c>
      <c r="I35" s="444">
        <v>3</v>
      </c>
      <c r="J35" s="445" t="s">
        <v>481</v>
      </c>
      <c r="K35" s="446">
        <v>13</v>
      </c>
      <c r="L35" s="444">
        <v>5</v>
      </c>
      <c r="M35" s="445" t="s">
        <v>481</v>
      </c>
      <c r="N35" s="446">
        <v>8</v>
      </c>
      <c r="O35" s="444">
        <v>5</v>
      </c>
      <c r="P35" s="445" t="s">
        <v>481</v>
      </c>
      <c r="Q35" s="446">
        <v>18</v>
      </c>
      <c r="R35" s="1007">
        <f t="shared" si="0"/>
        <v>55</v>
      </c>
      <c r="S35" s="1008"/>
      <c r="T35" s="1008"/>
      <c r="U35" s="1007">
        <f t="shared" si="1"/>
        <v>35</v>
      </c>
      <c r="V35" s="1008"/>
      <c r="W35" s="1008"/>
      <c r="X35" s="1009">
        <v>1.5</v>
      </c>
      <c r="Y35" s="1004"/>
      <c r="Z35" s="1004"/>
      <c r="AA35" s="1010"/>
      <c r="AB35" s="1011"/>
      <c r="AC35" s="1011"/>
      <c r="AD35" s="1010">
        <f>((R35+U35)/2)*X35*0.5</f>
        <v>33.75</v>
      </c>
      <c r="AE35" s="1011"/>
      <c r="AF35" s="1011"/>
      <c r="AG35" s="1012"/>
      <c r="AH35" s="509"/>
      <c r="AI35" s="509"/>
      <c r="AJ35" s="510"/>
      <c r="AK35" s="511"/>
      <c r="AL35" s="511"/>
    </row>
    <row r="36" spans="1:38" s="512" customFormat="1" ht="15.75" customHeight="1">
      <c r="A36" s="1023"/>
      <c r="B36" s="1024"/>
      <c r="C36" s="1025" t="s">
        <v>485</v>
      </c>
      <c r="D36" s="1024"/>
      <c r="E36" s="1026"/>
      <c r="F36" s="506">
        <v>3</v>
      </c>
      <c r="G36" s="507" t="s">
        <v>481</v>
      </c>
      <c r="H36" s="508">
        <v>10</v>
      </c>
      <c r="I36" s="506"/>
      <c r="J36" s="507"/>
      <c r="K36" s="508"/>
      <c r="L36" s="506"/>
      <c r="M36" s="507"/>
      <c r="N36" s="508"/>
      <c r="O36" s="506">
        <v>5</v>
      </c>
      <c r="P36" s="507" t="s">
        <v>481</v>
      </c>
      <c r="Q36" s="508">
        <v>10</v>
      </c>
      <c r="R36" s="1027"/>
      <c r="S36" s="1028"/>
      <c r="T36" s="1028"/>
      <c r="U36" s="1027"/>
      <c r="V36" s="1028"/>
      <c r="W36" s="1028"/>
      <c r="X36" s="1029"/>
      <c r="Y36" s="1024"/>
      <c r="Z36" s="1024"/>
      <c r="AA36" s="1013"/>
      <c r="AB36" s="1014"/>
      <c r="AC36" s="1014"/>
      <c r="AD36" s="1013">
        <v>130</v>
      </c>
      <c r="AE36" s="1014"/>
      <c r="AF36" s="1014"/>
      <c r="AG36" s="1015"/>
      <c r="AH36" s="509"/>
      <c r="AI36" s="509"/>
      <c r="AJ36" s="510"/>
      <c r="AK36" s="511"/>
      <c r="AL36" s="511"/>
    </row>
    <row r="37" spans="1:38" ht="15.75" customHeight="1">
      <c r="A37" s="1003">
        <v>3</v>
      </c>
      <c r="B37" s="1004"/>
      <c r="C37" s="1005">
        <v>20</v>
      </c>
      <c r="D37" s="1004"/>
      <c r="E37" s="1006"/>
      <c r="F37" s="444">
        <v>5</v>
      </c>
      <c r="G37" s="445" t="s">
        <v>481</v>
      </c>
      <c r="H37" s="446">
        <v>4</v>
      </c>
      <c r="I37" s="444">
        <v>5</v>
      </c>
      <c r="J37" s="445" t="s">
        <v>481</v>
      </c>
      <c r="K37" s="446">
        <v>14</v>
      </c>
      <c r="L37" s="444">
        <v>6</v>
      </c>
      <c r="M37" s="445" t="s">
        <v>481</v>
      </c>
      <c r="N37" s="446">
        <v>8</v>
      </c>
      <c r="O37" s="444">
        <v>6</v>
      </c>
      <c r="P37" s="445" t="s">
        <v>481</v>
      </c>
      <c r="Q37" s="446">
        <v>18</v>
      </c>
      <c r="R37" s="1007">
        <f t="shared" si="0"/>
        <v>34</v>
      </c>
      <c r="S37" s="1008"/>
      <c r="T37" s="1008"/>
      <c r="U37" s="1007">
        <f t="shared" si="1"/>
        <v>14</v>
      </c>
      <c r="V37" s="1008"/>
      <c r="W37" s="1008"/>
      <c r="X37" s="1009">
        <v>1</v>
      </c>
      <c r="Y37" s="1004"/>
      <c r="Z37" s="1004"/>
      <c r="AA37" s="1010"/>
      <c r="AB37" s="1011"/>
      <c r="AC37" s="1011"/>
      <c r="AD37" s="1010">
        <f t="shared" ref="AD37:AD52" si="2">((R37+U37)/2)*X37</f>
        <v>24</v>
      </c>
      <c r="AE37" s="1011"/>
      <c r="AF37" s="1011"/>
      <c r="AG37" s="1012"/>
      <c r="AH37" s="447"/>
      <c r="AI37" s="447"/>
      <c r="AJ37" s="441"/>
      <c r="AK37" s="442"/>
      <c r="AL37" s="442"/>
    </row>
    <row r="38" spans="1:38" ht="15.75" customHeight="1">
      <c r="A38" s="1003">
        <v>4</v>
      </c>
      <c r="B38" s="1004"/>
      <c r="C38" s="1005">
        <v>30</v>
      </c>
      <c r="D38" s="1004"/>
      <c r="E38" s="1006"/>
      <c r="F38" s="444">
        <v>8</v>
      </c>
      <c r="G38" s="445" t="s">
        <v>481</v>
      </c>
      <c r="H38" s="446">
        <v>3</v>
      </c>
      <c r="I38" s="444">
        <v>8</v>
      </c>
      <c r="J38" s="445" t="s">
        <v>481</v>
      </c>
      <c r="K38" s="446">
        <v>13</v>
      </c>
      <c r="L38" s="444">
        <v>10</v>
      </c>
      <c r="M38" s="445" t="s">
        <v>481</v>
      </c>
      <c r="N38" s="446">
        <v>5</v>
      </c>
      <c r="O38" s="444">
        <v>10</v>
      </c>
      <c r="P38" s="445" t="s">
        <v>481</v>
      </c>
      <c r="Q38" s="446">
        <v>15</v>
      </c>
      <c r="R38" s="1007">
        <f t="shared" si="0"/>
        <v>52</v>
      </c>
      <c r="S38" s="1008"/>
      <c r="T38" s="1008"/>
      <c r="U38" s="1007">
        <f t="shared" si="1"/>
        <v>32</v>
      </c>
      <c r="V38" s="1008"/>
      <c r="W38" s="1008"/>
      <c r="X38" s="1009">
        <v>0.5</v>
      </c>
      <c r="Y38" s="1004"/>
      <c r="Z38" s="1004"/>
      <c r="AA38" s="1010"/>
      <c r="AB38" s="1011"/>
      <c r="AC38" s="1011"/>
      <c r="AD38" s="1010">
        <f>((R38+U38)/2)*X38*0.5</f>
        <v>10.5</v>
      </c>
      <c r="AE38" s="1011"/>
      <c r="AF38" s="1011"/>
      <c r="AG38" s="1012"/>
      <c r="AH38" s="447"/>
      <c r="AI38" s="447"/>
      <c r="AJ38" s="441"/>
      <c r="AK38" s="442"/>
      <c r="AL38" s="442"/>
    </row>
    <row r="39" spans="1:38" s="512" customFormat="1" ht="15.75" customHeight="1">
      <c r="A39" s="1023"/>
      <c r="B39" s="1024"/>
      <c r="C39" s="1025" t="s">
        <v>485</v>
      </c>
      <c r="D39" s="1024"/>
      <c r="E39" s="1026"/>
      <c r="F39" s="506">
        <v>9</v>
      </c>
      <c r="G39" s="507" t="s">
        <v>481</v>
      </c>
      <c r="H39" s="508">
        <v>10</v>
      </c>
      <c r="I39" s="506"/>
      <c r="J39" s="507"/>
      <c r="K39" s="508"/>
      <c r="L39" s="506"/>
      <c r="M39" s="507"/>
      <c r="N39" s="508"/>
      <c r="O39" s="506">
        <v>10</v>
      </c>
      <c r="P39" s="507" t="s">
        <v>481</v>
      </c>
      <c r="Q39" s="508">
        <v>10</v>
      </c>
      <c r="R39" s="1027"/>
      <c r="S39" s="1028"/>
      <c r="T39" s="1028"/>
      <c r="U39" s="1027"/>
      <c r="V39" s="1028"/>
      <c r="W39" s="1028"/>
      <c r="X39" s="1029"/>
      <c r="Y39" s="1024"/>
      <c r="Z39" s="1024"/>
      <c r="AA39" s="1013"/>
      <c r="AB39" s="1014"/>
      <c r="AC39" s="1014"/>
      <c r="AD39" s="1013">
        <v>50</v>
      </c>
      <c r="AE39" s="1014"/>
      <c r="AF39" s="1014"/>
      <c r="AG39" s="1015"/>
      <c r="AH39" s="509"/>
      <c r="AI39" s="509"/>
      <c r="AJ39" s="510"/>
      <c r="AK39" s="511"/>
      <c r="AL39" s="511"/>
    </row>
    <row r="40" spans="1:38" ht="15.75" customHeight="1">
      <c r="A40" s="1003">
        <v>5</v>
      </c>
      <c r="B40" s="1004"/>
      <c r="C40" s="1005">
        <v>15</v>
      </c>
      <c r="D40" s="1004"/>
      <c r="E40" s="1006"/>
      <c r="F40" s="444">
        <v>11</v>
      </c>
      <c r="G40" s="445" t="s">
        <v>481</v>
      </c>
      <c r="H40" s="446">
        <v>9</v>
      </c>
      <c r="I40" s="444">
        <v>11</v>
      </c>
      <c r="J40" s="445" t="s">
        <v>481</v>
      </c>
      <c r="K40" s="446">
        <v>19</v>
      </c>
      <c r="L40" s="444">
        <v>13</v>
      </c>
      <c r="M40" s="445" t="s">
        <v>481</v>
      </c>
      <c r="N40" s="446">
        <v>7</v>
      </c>
      <c r="O40" s="444">
        <v>13</v>
      </c>
      <c r="P40" s="445" t="s">
        <v>481</v>
      </c>
      <c r="Q40" s="446">
        <v>17</v>
      </c>
      <c r="R40" s="1007">
        <f t="shared" si="0"/>
        <v>48</v>
      </c>
      <c r="S40" s="1008"/>
      <c r="T40" s="1008"/>
      <c r="U40" s="1007">
        <f t="shared" si="1"/>
        <v>28</v>
      </c>
      <c r="V40" s="1008"/>
      <c r="W40" s="1008"/>
      <c r="X40" s="1009">
        <v>1.5</v>
      </c>
      <c r="Y40" s="1004"/>
      <c r="Z40" s="1004"/>
      <c r="AA40" s="1010"/>
      <c r="AB40" s="1011"/>
      <c r="AC40" s="1011"/>
      <c r="AD40" s="1010">
        <f t="shared" ref="AD40:AD51" si="3">((R40+U40)/2)*X40*0.5</f>
        <v>28.5</v>
      </c>
      <c r="AE40" s="1011"/>
      <c r="AF40" s="1011"/>
      <c r="AG40" s="1012"/>
      <c r="AH40" s="447"/>
      <c r="AI40" s="447"/>
      <c r="AJ40" s="441"/>
      <c r="AK40" s="442"/>
      <c r="AL40" s="442"/>
    </row>
    <row r="41" spans="1:38" s="512" customFormat="1" ht="15.75" customHeight="1">
      <c r="A41" s="1023"/>
      <c r="B41" s="1024"/>
      <c r="C41" s="1025" t="s">
        <v>485</v>
      </c>
      <c r="D41" s="1024"/>
      <c r="E41" s="1026"/>
      <c r="F41" s="506">
        <v>11</v>
      </c>
      <c r="G41" s="507" t="s">
        <v>481</v>
      </c>
      <c r="H41" s="508">
        <v>10</v>
      </c>
      <c r="I41" s="506"/>
      <c r="J41" s="507"/>
      <c r="K41" s="508"/>
      <c r="L41" s="506"/>
      <c r="M41" s="507"/>
      <c r="N41" s="508"/>
      <c r="O41" s="506">
        <v>13</v>
      </c>
      <c r="P41" s="507" t="s">
        <v>481</v>
      </c>
      <c r="Q41" s="508">
        <v>10</v>
      </c>
      <c r="R41" s="1027"/>
      <c r="S41" s="1028"/>
      <c r="T41" s="1028"/>
      <c r="U41" s="1027"/>
      <c r="V41" s="1028"/>
      <c r="W41" s="1028"/>
      <c r="X41" s="1029"/>
      <c r="Y41" s="1024"/>
      <c r="Z41" s="1024"/>
      <c r="AA41" s="1013"/>
      <c r="AB41" s="1014"/>
      <c r="AC41" s="1014"/>
      <c r="AD41" s="1013">
        <v>50</v>
      </c>
      <c r="AE41" s="1014"/>
      <c r="AF41" s="1014"/>
      <c r="AG41" s="1015"/>
      <c r="AH41" s="509"/>
      <c r="AI41" s="509"/>
      <c r="AJ41" s="510"/>
      <c r="AK41" s="511"/>
      <c r="AL41" s="511"/>
    </row>
    <row r="42" spans="1:38" s="512" customFormat="1" ht="15.75" customHeight="1">
      <c r="A42" s="1003">
        <v>6</v>
      </c>
      <c r="B42" s="1004"/>
      <c r="C42" s="1005">
        <v>15</v>
      </c>
      <c r="D42" s="1004"/>
      <c r="E42" s="1006"/>
      <c r="F42" s="444">
        <v>15</v>
      </c>
      <c r="G42" s="445" t="s">
        <v>481</v>
      </c>
      <c r="H42" s="446">
        <v>3</v>
      </c>
      <c r="I42" s="444">
        <v>15</v>
      </c>
      <c r="J42" s="445" t="s">
        <v>481</v>
      </c>
      <c r="K42" s="446">
        <v>13</v>
      </c>
      <c r="L42" s="444">
        <v>16</v>
      </c>
      <c r="M42" s="445" t="s">
        <v>481</v>
      </c>
      <c r="N42" s="446">
        <v>1</v>
      </c>
      <c r="O42" s="444">
        <v>16</v>
      </c>
      <c r="P42" s="445" t="s">
        <v>481</v>
      </c>
      <c r="Q42" s="446">
        <v>11</v>
      </c>
      <c r="R42" s="1007">
        <f t="shared" si="0"/>
        <v>28</v>
      </c>
      <c r="S42" s="1008"/>
      <c r="T42" s="1008"/>
      <c r="U42" s="1007">
        <f t="shared" si="1"/>
        <v>8</v>
      </c>
      <c r="V42" s="1008"/>
      <c r="W42" s="1008"/>
      <c r="X42" s="1009">
        <v>1.5</v>
      </c>
      <c r="Y42" s="1004"/>
      <c r="Z42" s="1004"/>
      <c r="AA42" s="1010"/>
      <c r="AB42" s="1011"/>
      <c r="AC42" s="1011"/>
      <c r="AD42" s="1010">
        <f t="shared" si="3"/>
        <v>13.5</v>
      </c>
      <c r="AE42" s="1011"/>
      <c r="AF42" s="1011"/>
      <c r="AG42" s="1012"/>
      <c r="AH42" s="509"/>
      <c r="AI42" s="509"/>
      <c r="AJ42" s="510"/>
      <c r="AK42" s="511"/>
      <c r="AL42" s="511"/>
    </row>
    <row r="43" spans="1:38" ht="15.75" customHeight="1">
      <c r="A43" s="1003">
        <v>7</v>
      </c>
      <c r="B43" s="1004"/>
      <c r="C43" s="1005">
        <v>15</v>
      </c>
      <c r="D43" s="1004"/>
      <c r="E43" s="1006"/>
      <c r="F43" s="444">
        <v>15</v>
      </c>
      <c r="G43" s="445" t="s">
        <v>481</v>
      </c>
      <c r="H43" s="446">
        <v>18</v>
      </c>
      <c r="I43" s="444">
        <v>16</v>
      </c>
      <c r="J43" s="445" t="s">
        <v>481</v>
      </c>
      <c r="K43" s="446">
        <v>8</v>
      </c>
      <c r="L43" s="444">
        <v>17</v>
      </c>
      <c r="M43" s="445" t="s">
        <v>481</v>
      </c>
      <c r="N43" s="446">
        <v>10</v>
      </c>
      <c r="O43" s="444">
        <v>18</v>
      </c>
      <c r="P43" s="445" t="s">
        <v>481</v>
      </c>
      <c r="Q43" s="446">
        <v>0</v>
      </c>
      <c r="R43" s="1007">
        <f t="shared" si="0"/>
        <v>42</v>
      </c>
      <c r="S43" s="1008"/>
      <c r="T43" s="1008"/>
      <c r="U43" s="1007">
        <f t="shared" si="1"/>
        <v>22</v>
      </c>
      <c r="V43" s="1008"/>
      <c r="W43" s="1008"/>
      <c r="X43" s="1009">
        <v>1.5</v>
      </c>
      <c r="Y43" s="1004"/>
      <c r="Z43" s="1004"/>
      <c r="AA43" s="1010"/>
      <c r="AB43" s="1011"/>
      <c r="AC43" s="1011"/>
      <c r="AD43" s="1010">
        <f t="shared" si="3"/>
        <v>24</v>
      </c>
      <c r="AE43" s="1011"/>
      <c r="AF43" s="1011"/>
      <c r="AG43" s="1012"/>
      <c r="AH43" s="440"/>
      <c r="AI43" s="440"/>
      <c r="AJ43" s="441"/>
      <c r="AK43" s="442"/>
      <c r="AL43" s="442"/>
    </row>
    <row r="44" spans="1:38" ht="15.75" customHeight="1">
      <c r="A44" s="1003">
        <v>8</v>
      </c>
      <c r="B44" s="1004"/>
      <c r="C44" s="1005">
        <v>15</v>
      </c>
      <c r="D44" s="1004"/>
      <c r="E44" s="1006"/>
      <c r="F44" s="444">
        <v>17</v>
      </c>
      <c r="G44" s="445" t="s">
        <v>481</v>
      </c>
      <c r="H44" s="446">
        <v>3</v>
      </c>
      <c r="I44" s="444">
        <v>17</v>
      </c>
      <c r="J44" s="445" t="s">
        <v>481</v>
      </c>
      <c r="K44" s="446">
        <v>13</v>
      </c>
      <c r="L44" s="444">
        <v>18</v>
      </c>
      <c r="M44" s="445" t="s">
        <v>481</v>
      </c>
      <c r="N44" s="446">
        <v>7</v>
      </c>
      <c r="O44" s="444">
        <v>18</v>
      </c>
      <c r="P44" s="445" t="s">
        <v>481</v>
      </c>
      <c r="Q44" s="446">
        <v>17</v>
      </c>
      <c r="R44" s="1007">
        <f t="shared" si="0"/>
        <v>34</v>
      </c>
      <c r="S44" s="1008"/>
      <c r="T44" s="1008"/>
      <c r="U44" s="1007">
        <f t="shared" si="1"/>
        <v>14</v>
      </c>
      <c r="V44" s="1008"/>
      <c r="W44" s="1008"/>
      <c r="X44" s="1009">
        <v>1.5</v>
      </c>
      <c r="Y44" s="1004"/>
      <c r="Z44" s="1004"/>
      <c r="AA44" s="1010"/>
      <c r="AB44" s="1011"/>
      <c r="AC44" s="1011"/>
      <c r="AD44" s="1010">
        <f t="shared" si="3"/>
        <v>18</v>
      </c>
      <c r="AE44" s="1011"/>
      <c r="AF44" s="1011"/>
      <c r="AG44" s="1012"/>
      <c r="AH44" s="440"/>
      <c r="AI44" s="440"/>
      <c r="AJ44" s="441"/>
      <c r="AK44" s="442"/>
      <c r="AL44" s="442"/>
    </row>
    <row r="45" spans="1:38" ht="15.75" customHeight="1">
      <c r="A45" s="1003">
        <v>9</v>
      </c>
      <c r="B45" s="1004"/>
      <c r="C45" s="1005">
        <v>15</v>
      </c>
      <c r="D45" s="1004"/>
      <c r="E45" s="1006"/>
      <c r="F45" s="444">
        <v>19</v>
      </c>
      <c r="G45" s="445" t="s">
        <v>481</v>
      </c>
      <c r="H45" s="446">
        <v>4</v>
      </c>
      <c r="I45" s="444">
        <v>19</v>
      </c>
      <c r="J45" s="445" t="s">
        <v>481</v>
      </c>
      <c r="K45" s="446">
        <v>14</v>
      </c>
      <c r="L45" s="444">
        <v>20</v>
      </c>
      <c r="M45" s="445" t="s">
        <v>481</v>
      </c>
      <c r="N45" s="446">
        <v>5</v>
      </c>
      <c r="O45" s="444">
        <v>20</v>
      </c>
      <c r="P45" s="445" t="s">
        <v>481</v>
      </c>
      <c r="Q45" s="446">
        <v>15</v>
      </c>
      <c r="R45" s="1007">
        <f t="shared" si="0"/>
        <v>31</v>
      </c>
      <c r="S45" s="1008"/>
      <c r="T45" s="1008"/>
      <c r="U45" s="1007">
        <f t="shared" si="1"/>
        <v>11</v>
      </c>
      <c r="V45" s="1008"/>
      <c r="W45" s="1008"/>
      <c r="X45" s="1009">
        <v>1.5</v>
      </c>
      <c r="Y45" s="1004"/>
      <c r="Z45" s="1004"/>
      <c r="AA45" s="1010"/>
      <c r="AB45" s="1011"/>
      <c r="AC45" s="1011"/>
      <c r="AD45" s="1010">
        <f t="shared" si="3"/>
        <v>15.75</v>
      </c>
      <c r="AE45" s="1011"/>
      <c r="AF45" s="1011"/>
      <c r="AG45" s="1012"/>
      <c r="AH45" s="440"/>
      <c r="AI45" s="440"/>
      <c r="AJ45" s="441"/>
      <c r="AK45" s="442"/>
      <c r="AL45" s="442"/>
    </row>
    <row r="46" spans="1:38" ht="15.75" customHeight="1">
      <c r="A46" s="1003">
        <v>10</v>
      </c>
      <c r="B46" s="1004"/>
      <c r="C46" s="1005">
        <v>16</v>
      </c>
      <c r="D46" s="1004"/>
      <c r="E46" s="1006"/>
      <c r="F46" s="444">
        <v>20</v>
      </c>
      <c r="G46" s="445" t="s">
        <v>481</v>
      </c>
      <c r="H46" s="446">
        <v>15</v>
      </c>
      <c r="I46" s="444">
        <v>21</v>
      </c>
      <c r="J46" s="445" t="s">
        <v>481</v>
      </c>
      <c r="K46" s="446">
        <v>5</v>
      </c>
      <c r="L46" s="444">
        <v>22</v>
      </c>
      <c r="M46" s="445" t="s">
        <v>481</v>
      </c>
      <c r="N46" s="446">
        <v>4</v>
      </c>
      <c r="O46" s="444">
        <v>22</v>
      </c>
      <c r="P46" s="445" t="s">
        <v>481</v>
      </c>
      <c r="Q46" s="446">
        <v>14</v>
      </c>
      <c r="R46" s="1007">
        <f t="shared" si="0"/>
        <v>39</v>
      </c>
      <c r="S46" s="1008"/>
      <c r="T46" s="1008"/>
      <c r="U46" s="1007">
        <f t="shared" si="1"/>
        <v>19</v>
      </c>
      <c r="V46" s="1008"/>
      <c r="W46" s="1008"/>
      <c r="X46" s="1009">
        <v>1.5</v>
      </c>
      <c r="Y46" s="1004"/>
      <c r="Z46" s="1004"/>
      <c r="AA46" s="1010"/>
      <c r="AB46" s="1011"/>
      <c r="AC46" s="1011"/>
      <c r="AD46" s="1010">
        <f t="shared" si="3"/>
        <v>21.75</v>
      </c>
      <c r="AE46" s="1011"/>
      <c r="AF46" s="1011"/>
      <c r="AG46" s="1012"/>
      <c r="AH46" s="440"/>
      <c r="AI46" s="440"/>
      <c r="AJ46" s="441"/>
      <c r="AK46" s="442"/>
      <c r="AL46" s="442"/>
    </row>
    <row r="47" spans="1:38" s="512" customFormat="1" ht="15.75" customHeight="1">
      <c r="A47" s="1023"/>
      <c r="B47" s="1024"/>
      <c r="C47" s="1025" t="s">
        <v>485</v>
      </c>
      <c r="D47" s="1024"/>
      <c r="E47" s="1026"/>
      <c r="F47" s="506">
        <v>20</v>
      </c>
      <c r="G47" s="507" t="s">
        <v>481</v>
      </c>
      <c r="H47" s="508">
        <v>0</v>
      </c>
      <c r="I47" s="506"/>
      <c r="J47" s="507"/>
      <c r="K47" s="508"/>
      <c r="L47" s="506"/>
      <c r="M47" s="507"/>
      <c r="N47" s="508"/>
      <c r="O47" s="506">
        <v>23</v>
      </c>
      <c r="P47" s="507" t="s">
        <v>481</v>
      </c>
      <c r="Q47" s="508">
        <v>0</v>
      </c>
      <c r="R47" s="1027"/>
      <c r="S47" s="1028"/>
      <c r="T47" s="1028"/>
      <c r="U47" s="1027"/>
      <c r="V47" s="1028"/>
      <c r="W47" s="1028"/>
      <c r="X47" s="1029"/>
      <c r="Y47" s="1024"/>
      <c r="Z47" s="1024"/>
      <c r="AA47" s="1013"/>
      <c r="AB47" s="1014"/>
      <c r="AC47" s="1014"/>
      <c r="AD47" s="1013">
        <v>130</v>
      </c>
      <c r="AE47" s="1014"/>
      <c r="AF47" s="1014"/>
      <c r="AG47" s="1015"/>
      <c r="AH47" s="509"/>
      <c r="AI47" s="509"/>
      <c r="AJ47" s="510"/>
      <c r="AK47" s="511"/>
      <c r="AL47" s="511"/>
    </row>
    <row r="48" spans="1:38" s="512" customFormat="1" ht="15.75" customHeight="1">
      <c r="A48" s="1003">
        <v>11</v>
      </c>
      <c r="B48" s="1004"/>
      <c r="C48" s="1005">
        <v>20</v>
      </c>
      <c r="D48" s="1004"/>
      <c r="E48" s="1006"/>
      <c r="F48" s="444">
        <v>23</v>
      </c>
      <c r="G48" s="445" t="s">
        <v>481</v>
      </c>
      <c r="H48" s="446">
        <v>4</v>
      </c>
      <c r="I48" s="444">
        <v>23</v>
      </c>
      <c r="J48" s="445" t="s">
        <v>481</v>
      </c>
      <c r="K48" s="446">
        <v>14</v>
      </c>
      <c r="L48" s="444">
        <v>24</v>
      </c>
      <c r="M48" s="445" t="s">
        <v>481</v>
      </c>
      <c r="N48" s="446">
        <v>6</v>
      </c>
      <c r="O48" s="444">
        <v>24</v>
      </c>
      <c r="P48" s="445" t="s">
        <v>481</v>
      </c>
      <c r="Q48" s="446">
        <v>6</v>
      </c>
      <c r="R48" s="1007">
        <f t="shared" si="0"/>
        <v>22</v>
      </c>
      <c r="S48" s="1008"/>
      <c r="T48" s="1008"/>
      <c r="U48" s="1007">
        <f t="shared" si="1"/>
        <v>12</v>
      </c>
      <c r="V48" s="1008"/>
      <c r="W48" s="1008"/>
      <c r="X48" s="1009">
        <v>1</v>
      </c>
      <c r="Y48" s="1004"/>
      <c r="Z48" s="1004"/>
      <c r="AA48" s="1010"/>
      <c r="AB48" s="1011"/>
      <c r="AC48" s="1011"/>
      <c r="AD48" s="1010">
        <f t="shared" si="3"/>
        <v>8.5</v>
      </c>
      <c r="AE48" s="1011"/>
      <c r="AF48" s="1011"/>
      <c r="AG48" s="1012"/>
      <c r="AH48" s="509"/>
      <c r="AI48" s="509"/>
      <c r="AJ48" s="510"/>
      <c r="AK48" s="511"/>
      <c r="AL48" s="511"/>
    </row>
    <row r="49" spans="1:38" ht="15.75" customHeight="1">
      <c r="A49" s="1003">
        <v>12</v>
      </c>
      <c r="B49" s="1004"/>
      <c r="C49" s="1005">
        <v>20</v>
      </c>
      <c r="D49" s="1004"/>
      <c r="E49" s="1006"/>
      <c r="F49" s="444">
        <v>24</v>
      </c>
      <c r="G49" s="445" t="s">
        <v>481</v>
      </c>
      <c r="H49" s="446">
        <v>6</v>
      </c>
      <c r="I49" s="444">
        <v>24</v>
      </c>
      <c r="J49" s="445" t="s">
        <v>481</v>
      </c>
      <c r="K49" s="446">
        <v>6</v>
      </c>
      <c r="L49" s="444">
        <v>25</v>
      </c>
      <c r="M49" s="445" t="s">
        <v>481</v>
      </c>
      <c r="N49" s="446">
        <v>6</v>
      </c>
      <c r="O49" s="444">
        <v>25</v>
      </c>
      <c r="P49" s="445" t="s">
        <v>481</v>
      </c>
      <c r="Q49" s="446">
        <v>6</v>
      </c>
      <c r="R49" s="1007">
        <f t="shared" si="0"/>
        <v>20</v>
      </c>
      <c r="S49" s="1008"/>
      <c r="T49" s="1008"/>
      <c r="U49" s="1007">
        <f t="shared" si="1"/>
        <v>20</v>
      </c>
      <c r="V49" s="1008"/>
      <c r="W49" s="1008"/>
      <c r="X49" s="1009">
        <v>1</v>
      </c>
      <c r="Y49" s="1004"/>
      <c r="Z49" s="1004"/>
      <c r="AA49" s="1010"/>
      <c r="AB49" s="1011"/>
      <c r="AC49" s="1011"/>
      <c r="AD49" s="1010">
        <f t="shared" si="3"/>
        <v>10</v>
      </c>
      <c r="AE49" s="1011"/>
      <c r="AF49" s="1011"/>
      <c r="AG49" s="1012"/>
      <c r="AH49" s="440"/>
      <c r="AI49" s="440"/>
      <c r="AJ49" s="441"/>
      <c r="AK49" s="442"/>
      <c r="AL49" s="442"/>
    </row>
    <row r="50" spans="1:38" ht="15.75" customHeight="1">
      <c r="A50" s="1003">
        <v>13</v>
      </c>
      <c r="B50" s="1004"/>
      <c r="C50" s="1005">
        <v>25</v>
      </c>
      <c r="D50" s="1004"/>
      <c r="E50" s="1006"/>
      <c r="F50" s="444">
        <v>25</v>
      </c>
      <c r="G50" s="445" t="s">
        <v>481</v>
      </c>
      <c r="H50" s="446">
        <v>9</v>
      </c>
      <c r="I50" s="444">
        <v>25</v>
      </c>
      <c r="J50" s="445" t="s">
        <v>481</v>
      </c>
      <c r="K50" s="446">
        <v>9</v>
      </c>
      <c r="L50" s="444">
        <v>26</v>
      </c>
      <c r="M50" s="445" t="s">
        <v>481</v>
      </c>
      <c r="N50" s="446">
        <v>11</v>
      </c>
      <c r="O50" s="444">
        <v>27</v>
      </c>
      <c r="P50" s="445" t="s">
        <v>481</v>
      </c>
      <c r="Q50" s="446">
        <v>1</v>
      </c>
      <c r="R50" s="1007">
        <f t="shared" si="0"/>
        <v>32</v>
      </c>
      <c r="S50" s="1008"/>
      <c r="T50" s="1008"/>
      <c r="U50" s="1007">
        <f t="shared" si="1"/>
        <v>22</v>
      </c>
      <c r="V50" s="1008"/>
      <c r="W50" s="1008"/>
      <c r="X50" s="1009">
        <v>0.75</v>
      </c>
      <c r="Y50" s="1004"/>
      <c r="Z50" s="1004"/>
      <c r="AA50" s="1010"/>
      <c r="AB50" s="1011"/>
      <c r="AC50" s="1011"/>
      <c r="AD50" s="1010">
        <f t="shared" si="3"/>
        <v>10.125</v>
      </c>
      <c r="AE50" s="1011"/>
      <c r="AF50" s="1011"/>
      <c r="AG50" s="1012"/>
      <c r="AH50" s="440"/>
      <c r="AI50" s="440"/>
      <c r="AJ50" s="441"/>
      <c r="AK50" s="442"/>
      <c r="AL50" s="442"/>
    </row>
    <row r="51" spans="1:38" ht="15.75" customHeight="1">
      <c r="A51" s="1003">
        <v>14</v>
      </c>
      <c r="B51" s="1004"/>
      <c r="C51" s="1005">
        <v>25</v>
      </c>
      <c r="D51" s="1004"/>
      <c r="E51" s="1006"/>
      <c r="F51" s="444">
        <v>27</v>
      </c>
      <c r="G51" s="445" t="s">
        <v>481</v>
      </c>
      <c r="H51" s="446">
        <v>1</v>
      </c>
      <c r="I51" s="444">
        <v>27</v>
      </c>
      <c r="J51" s="445" t="s">
        <v>481</v>
      </c>
      <c r="K51" s="446">
        <v>11</v>
      </c>
      <c r="L51" s="444">
        <v>28</v>
      </c>
      <c r="M51" s="445" t="s">
        <v>481</v>
      </c>
      <c r="N51" s="446">
        <v>15</v>
      </c>
      <c r="O51" s="444">
        <v>29</v>
      </c>
      <c r="P51" s="445" t="s">
        <v>481</v>
      </c>
      <c r="Q51" s="446">
        <v>5</v>
      </c>
      <c r="R51" s="1007">
        <f t="shared" si="0"/>
        <v>44</v>
      </c>
      <c r="S51" s="1008"/>
      <c r="T51" s="1008"/>
      <c r="U51" s="1007">
        <f t="shared" si="1"/>
        <v>24</v>
      </c>
      <c r="V51" s="1008"/>
      <c r="W51" s="1008"/>
      <c r="X51" s="1009">
        <v>0.75</v>
      </c>
      <c r="Y51" s="1004"/>
      <c r="Z51" s="1004"/>
      <c r="AA51" s="1010"/>
      <c r="AB51" s="1011"/>
      <c r="AC51" s="1011"/>
      <c r="AD51" s="1010">
        <f t="shared" si="3"/>
        <v>12.75</v>
      </c>
      <c r="AE51" s="1011"/>
      <c r="AF51" s="1011"/>
      <c r="AG51" s="1012"/>
      <c r="AH51" s="440"/>
      <c r="AI51" s="440"/>
      <c r="AJ51" s="441"/>
      <c r="AK51" s="442"/>
      <c r="AL51" s="442"/>
    </row>
    <row r="52" spans="1:38" ht="15.75" customHeight="1">
      <c r="A52" s="1003">
        <v>15</v>
      </c>
      <c r="B52" s="1004"/>
      <c r="C52" s="1005">
        <v>20</v>
      </c>
      <c r="D52" s="1004"/>
      <c r="E52" s="1006"/>
      <c r="F52" s="444">
        <v>29</v>
      </c>
      <c r="G52" s="445" t="s">
        <v>481</v>
      </c>
      <c r="H52" s="446">
        <v>14</v>
      </c>
      <c r="I52" s="444">
        <v>30</v>
      </c>
      <c r="J52" s="445" t="s">
        <v>481</v>
      </c>
      <c r="K52" s="446">
        <v>4</v>
      </c>
      <c r="L52" s="444">
        <v>31</v>
      </c>
      <c r="M52" s="445" t="s">
        <v>481</v>
      </c>
      <c r="N52" s="446">
        <v>6</v>
      </c>
      <c r="O52" s="444">
        <v>31</v>
      </c>
      <c r="P52" s="445" t="s">
        <v>481</v>
      </c>
      <c r="Q52" s="446">
        <v>16</v>
      </c>
      <c r="R52" s="1007">
        <f t="shared" si="0"/>
        <v>42</v>
      </c>
      <c r="S52" s="1008"/>
      <c r="T52" s="1008"/>
      <c r="U52" s="1007">
        <f t="shared" si="1"/>
        <v>22</v>
      </c>
      <c r="V52" s="1008"/>
      <c r="W52" s="1008"/>
      <c r="X52" s="1009">
        <v>1</v>
      </c>
      <c r="Y52" s="1004"/>
      <c r="Z52" s="1004"/>
      <c r="AA52" s="1010"/>
      <c r="AB52" s="1011"/>
      <c r="AC52" s="1011"/>
      <c r="AD52" s="1010">
        <f t="shared" si="2"/>
        <v>32</v>
      </c>
      <c r="AE52" s="1011"/>
      <c r="AF52" s="1011"/>
      <c r="AG52" s="1012"/>
      <c r="AH52" s="440"/>
      <c r="AI52" s="440"/>
      <c r="AJ52" s="441"/>
      <c r="AK52" s="442"/>
      <c r="AL52" s="442"/>
    </row>
    <row r="53" spans="1:38" ht="15.75" customHeight="1">
      <c r="A53" s="1003">
        <v>16</v>
      </c>
      <c r="B53" s="1004"/>
      <c r="C53" s="1005">
        <v>30</v>
      </c>
      <c r="D53" s="1004"/>
      <c r="E53" s="1006"/>
      <c r="F53" s="444">
        <v>32</v>
      </c>
      <c r="G53" s="445" t="s">
        <v>481</v>
      </c>
      <c r="H53" s="446">
        <v>2</v>
      </c>
      <c r="I53" s="444">
        <v>32</v>
      </c>
      <c r="J53" s="445" t="s">
        <v>481</v>
      </c>
      <c r="K53" s="446">
        <v>12</v>
      </c>
      <c r="L53" s="444">
        <v>33</v>
      </c>
      <c r="M53" s="445" t="s">
        <v>481</v>
      </c>
      <c r="N53" s="446">
        <v>15</v>
      </c>
      <c r="O53" s="444">
        <v>34</v>
      </c>
      <c r="P53" s="445" t="s">
        <v>481</v>
      </c>
      <c r="Q53" s="446">
        <v>5</v>
      </c>
      <c r="R53" s="1007">
        <f t="shared" ref="R53:R58" si="4">((O53-F53)*20)+(Q53-H53)</f>
        <v>43</v>
      </c>
      <c r="S53" s="1008"/>
      <c r="T53" s="1008"/>
      <c r="U53" s="1007">
        <f t="shared" ref="U53:U58" si="5">((L53-I53)*20)+(N53-K53)</f>
        <v>23</v>
      </c>
      <c r="V53" s="1008"/>
      <c r="W53" s="1008"/>
      <c r="X53" s="1009">
        <v>0.5</v>
      </c>
      <c r="Y53" s="1004"/>
      <c r="Z53" s="1004"/>
      <c r="AA53" s="1010"/>
      <c r="AB53" s="1011"/>
      <c r="AC53" s="1011"/>
      <c r="AD53" s="1010">
        <f t="shared" ref="AD53:AD58" si="6">((R53+U53)/2)*X53</f>
        <v>16.5</v>
      </c>
      <c r="AE53" s="1011"/>
      <c r="AF53" s="1011"/>
      <c r="AG53" s="1012"/>
      <c r="AH53" s="440"/>
      <c r="AI53" s="440"/>
      <c r="AJ53" s="441"/>
      <c r="AK53" s="442"/>
      <c r="AL53" s="442"/>
    </row>
    <row r="54" spans="1:38" ht="15.75" customHeight="1">
      <c r="A54" s="1003">
        <v>17</v>
      </c>
      <c r="B54" s="1004"/>
      <c r="C54" s="1005">
        <v>15</v>
      </c>
      <c r="D54" s="1004"/>
      <c r="E54" s="1006"/>
      <c r="F54" s="444">
        <v>34</v>
      </c>
      <c r="G54" s="445" t="s">
        <v>481</v>
      </c>
      <c r="H54" s="446">
        <v>2</v>
      </c>
      <c r="I54" s="444">
        <v>34</v>
      </c>
      <c r="J54" s="445" t="s">
        <v>481</v>
      </c>
      <c r="K54" s="446">
        <v>12</v>
      </c>
      <c r="L54" s="444">
        <v>35</v>
      </c>
      <c r="M54" s="445" t="s">
        <v>481</v>
      </c>
      <c r="N54" s="446">
        <v>17</v>
      </c>
      <c r="O54" s="444">
        <v>36</v>
      </c>
      <c r="P54" s="445" t="s">
        <v>481</v>
      </c>
      <c r="Q54" s="446">
        <v>7</v>
      </c>
      <c r="R54" s="1007">
        <f t="shared" si="4"/>
        <v>45</v>
      </c>
      <c r="S54" s="1008"/>
      <c r="T54" s="1008"/>
      <c r="U54" s="1007">
        <f t="shared" si="5"/>
        <v>25</v>
      </c>
      <c r="V54" s="1008"/>
      <c r="W54" s="1008"/>
      <c r="X54" s="1009">
        <v>1.5</v>
      </c>
      <c r="Y54" s="1004"/>
      <c r="Z54" s="1004"/>
      <c r="AA54" s="1010"/>
      <c r="AB54" s="1011"/>
      <c r="AC54" s="1011"/>
      <c r="AD54" s="1010">
        <f t="shared" si="6"/>
        <v>52.5</v>
      </c>
      <c r="AE54" s="1011"/>
      <c r="AF54" s="1011"/>
      <c r="AG54" s="1012"/>
      <c r="AH54" s="440"/>
      <c r="AI54" s="440"/>
      <c r="AJ54" s="441"/>
      <c r="AK54" s="442"/>
      <c r="AL54" s="442"/>
    </row>
    <row r="55" spans="1:38" s="512" customFormat="1" ht="15.75" customHeight="1">
      <c r="A55" s="1023"/>
      <c r="B55" s="1024"/>
      <c r="C55" s="1025" t="s">
        <v>485</v>
      </c>
      <c r="D55" s="1024"/>
      <c r="E55" s="1026"/>
      <c r="F55" s="506">
        <v>35</v>
      </c>
      <c r="G55" s="507" t="s">
        <v>481</v>
      </c>
      <c r="H55" s="508">
        <v>0</v>
      </c>
      <c r="I55" s="506"/>
      <c r="J55" s="507"/>
      <c r="K55" s="508"/>
      <c r="L55" s="506"/>
      <c r="M55" s="507"/>
      <c r="N55" s="508"/>
      <c r="O55" s="506">
        <v>36</v>
      </c>
      <c r="P55" s="507" t="s">
        <v>481</v>
      </c>
      <c r="Q55" s="508">
        <v>0</v>
      </c>
      <c r="R55" s="1027"/>
      <c r="S55" s="1028"/>
      <c r="T55" s="1028"/>
      <c r="U55" s="1027"/>
      <c r="V55" s="1028"/>
      <c r="W55" s="1028"/>
      <c r="X55" s="1029"/>
      <c r="Y55" s="1024"/>
      <c r="Z55" s="1024"/>
      <c r="AA55" s="1013"/>
      <c r="AB55" s="1014"/>
      <c r="AC55" s="1014"/>
      <c r="AD55" s="1013">
        <v>50</v>
      </c>
      <c r="AE55" s="1014"/>
      <c r="AF55" s="1014"/>
      <c r="AG55" s="1015"/>
      <c r="AH55" s="509"/>
      <c r="AI55" s="509"/>
      <c r="AJ55" s="510"/>
      <c r="AK55" s="511"/>
      <c r="AL55" s="511"/>
    </row>
    <row r="56" spans="1:38" ht="15.75" customHeight="1">
      <c r="A56" s="1003">
        <v>18</v>
      </c>
      <c r="B56" s="1004"/>
      <c r="C56" s="1005">
        <v>25</v>
      </c>
      <c r="D56" s="1004"/>
      <c r="E56" s="1006"/>
      <c r="F56" s="444">
        <v>35</v>
      </c>
      <c r="G56" s="445" t="s">
        <v>481</v>
      </c>
      <c r="H56" s="446">
        <v>15</v>
      </c>
      <c r="I56" s="444">
        <v>36</v>
      </c>
      <c r="J56" s="445" t="s">
        <v>481</v>
      </c>
      <c r="K56" s="446">
        <v>5</v>
      </c>
      <c r="L56" s="444">
        <v>37</v>
      </c>
      <c r="M56" s="445" t="s">
        <v>481</v>
      </c>
      <c r="N56" s="446">
        <v>5</v>
      </c>
      <c r="O56" s="444">
        <v>37</v>
      </c>
      <c r="P56" s="445" t="s">
        <v>481</v>
      </c>
      <c r="Q56" s="446">
        <v>5</v>
      </c>
      <c r="R56" s="1007">
        <f t="shared" si="4"/>
        <v>30</v>
      </c>
      <c r="S56" s="1008"/>
      <c r="T56" s="1008"/>
      <c r="U56" s="1007">
        <f t="shared" si="5"/>
        <v>20</v>
      </c>
      <c r="V56" s="1008"/>
      <c r="W56" s="1008"/>
      <c r="X56" s="1009">
        <v>0.75</v>
      </c>
      <c r="Y56" s="1004"/>
      <c r="Z56" s="1004"/>
      <c r="AA56" s="1010"/>
      <c r="AB56" s="1011"/>
      <c r="AC56" s="1011"/>
      <c r="AD56" s="1010">
        <f t="shared" si="6"/>
        <v>18.75</v>
      </c>
      <c r="AE56" s="1011"/>
      <c r="AF56" s="1011"/>
      <c r="AG56" s="1012"/>
      <c r="AH56" s="440"/>
      <c r="AI56" s="440"/>
      <c r="AJ56" s="441"/>
      <c r="AK56" s="442"/>
      <c r="AL56" s="442"/>
    </row>
    <row r="57" spans="1:38" ht="15.75" customHeight="1">
      <c r="A57" s="1003">
        <v>19</v>
      </c>
      <c r="B57" s="1004"/>
      <c r="C57" s="1005">
        <v>17</v>
      </c>
      <c r="D57" s="1004"/>
      <c r="E57" s="1006"/>
      <c r="F57" s="444">
        <v>37</v>
      </c>
      <c r="G57" s="445" t="s">
        <v>481</v>
      </c>
      <c r="H57" s="446">
        <v>13</v>
      </c>
      <c r="I57" s="444">
        <v>37</v>
      </c>
      <c r="J57" s="445" t="s">
        <v>481</v>
      </c>
      <c r="K57" s="446">
        <v>13</v>
      </c>
      <c r="L57" s="444">
        <v>38</v>
      </c>
      <c r="M57" s="445" t="s">
        <v>481</v>
      </c>
      <c r="N57" s="446">
        <v>11</v>
      </c>
      <c r="O57" s="444">
        <v>38</v>
      </c>
      <c r="P57" s="445" t="s">
        <v>481</v>
      </c>
      <c r="Q57" s="446">
        <v>11</v>
      </c>
      <c r="R57" s="1007">
        <f t="shared" si="4"/>
        <v>18</v>
      </c>
      <c r="S57" s="1008"/>
      <c r="T57" s="1008"/>
      <c r="U57" s="1007">
        <f t="shared" si="5"/>
        <v>18</v>
      </c>
      <c r="V57" s="1008"/>
      <c r="W57" s="1008"/>
      <c r="X57" s="1009">
        <v>1.5</v>
      </c>
      <c r="Y57" s="1004"/>
      <c r="Z57" s="1004"/>
      <c r="AA57" s="1010"/>
      <c r="AB57" s="1011"/>
      <c r="AC57" s="1011"/>
      <c r="AD57" s="1010">
        <f t="shared" si="6"/>
        <v>27</v>
      </c>
      <c r="AE57" s="1011"/>
      <c r="AF57" s="1011"/>
      <c r="AG57" s="1012"/>
      <c r="AH57" s="440"/>
      <c r="AI57" s="440"/>
      <c r="AJ57" s="441"/>
      <c r="AK57" s="442"/>
      <c r="AL57" s="442"/>
    </row>
    <row r="58" spans="1:38" ht="15.75" customHeight="1">
      <c r="A58" s="1003">
        <v>20</v>
      </c>
      <c r="B58" s="1004"/>
      <c r="C58" s="1005">
        <v>20</v>
      </c>
      <c r="D58" s="1004"/>
      <c r="E58" s="1006"/>
      <c r="F58" s="444">
        <v>39</v>
      </c>
      <c r="G58" s="445" t="s">
        <v>481</v>
      </c>
      <c r="H58" s="446">
        <v>5</v>
      </c>
      <c r="I58" s="444">
        <v>39</v>
      </c>
      <c r="J58" s="445" t="s">
        <v>481</v>
      </c>
      <c r="K58" s="446">
        <v>5</v>
      </c>
      <c r="L58" s="444">
        <v>39</v>
      </c>
      <c r="M58" s="445" t="s">
        <v>481</v>
      </c>
      <c r="N58" s="446">
        <v>5</v>
      </c>
      <c r="O58" s="444">
        <v>39</v>
      </c>
      <c r="P58" s="445" t="s">
        <v>481</v>
      </c>
      <c r="Q58" s="446">
        <v>15</v>
      </c>
      <c r="R58" s="1007">
        <f t="shared" si="4"/>
        <v>10</v>
      </c>
      <c r="S58" s="1008"/>
      <c r="T58" s="1008"/>
      <c r="U58" s="1007">
        <f t="shared" si="5"/>
        <v>0</v>
      </c>
      <c r="V58" s="1008"/>
      <c r="W58" s="1008"/>
      <c r="X58" s="1009">
        <v>1</v>
      </c>
      <c r="Y58" s="1004"/>
      <c r="Z58" s="1004"/>
      <c r="AA58" s="1010"/>
      <c r="AB58" s="1011"/>
      <c r="AC58" s="1011"/>
      <c r="AD58" s="1010">
        <f t="shared" si="6"/>
        <v>5</v>
      </c>
      <c r="AE58" s="1011"/>
      <c r="AF58" s="1011"/>
      <c r="AG58" s="1012"/>
      <c r="AH58" s="440"/>
      <c r="AI58" s="440"/>
      <c r="AJ58" s="441"/>
      <c r="AK58" s="442"/>
      <c r="AL58" s="442"/>
    </row>
    <row r="59" spans="1:38" s="512" customFormat="1" ht="15.75" customHeight="1">
      <c r="A59" s="1023"/>
      <c r="B59" s="1024"/>
      <c r="C59" s="1025" t="s">
        <v>485</v>
      </c>
      <c r="D59" s="1024"/>
      <c r="E59" s="1026"/>
      <c r="F59" s="506">
        <v>39</v>
      </c>
      <c r="G59" s="507" t="s">
        <v>481</v>
      </c>
      <c r="H59" s="508">
        <v>0</v>
      </c>
      <c r="I59" s="506"/>
      <c r="J59" s="507"/>
      <c r="K59" s="508"/>
      <c r="L59" s="506"/>
      <c r="M59" s="507"/>
      <c r="N59" s="508"/>
      <c r="O59" s="506">
        <v>40</v>
      </c>
      <c r="P59" s="507" t="s">
        <v>481</v>
      </c>
      <c r="Q59" s="508">
        <v>0</v>
      </c>
      <c r="R59" s="1027"/>
      <c r="S59" s="1028"/>
      <c r="T59" s="1028"/>
      <c r="U59" s="1027"/>
      <c r="V59" s="1028"/>
      <c r="W59" s="1028"/>
      <c r="X59" s="1029"/>
      <c r="Y59" s="1024"/>
      <c r="Z59" s="1024"/>
      <c r="AA59" s="1013"/>
      <c r="AB59" s="1014"/>
      <c r="AC59" s="1014"/>
      <c r="AD59" s="1013">
        <v>20</v>
      </c>
      <c r="AE59" s="1014"/>
      <c r="AF59" s="1014"/>
      <c r="AG59" s="1015"/>
      <c r="AH59" s="509"/>
      <c r="AI59" s="509"/>
      <c r="AJ59" s="510"/>
      <c r="AK59" s="511"/>
      <c r="AL59" s="511"/>
    </row>
    <row r="60" spans="1:38" ht="15.75" customHeight="1">
      <c r="A60" s="1003"/>
      <c r="B60" s="1004"/>
      <c r="C60" s="1005"/>
      <c r="D60" s="1004"/>
      <c r="E60" s="1006"/>
      <c r="F60" s="444"/>
      <c r="G60" s="445"/>
      <c r="H60" s="446"/>
      <c r="I60" s="444"/>
      <c r="J60" s="445"/>
      <c r="K60" s="446"/>
      <c r="L60" s="444"/>
      <c r="M60" s="445"/>
      <c r="N60" s="446"/>
      <c r="O60" s="444"/>
      <c r="P60" s="445"/>
      <c r="Q60" s="446"/>
      <c r="R60" s="1007"/>
      <c r="S60" s="1008"/>
      <c r="T60" s="1008"/>
      <c r="U60" s="1007"/>
      <c r="V60" s="1008"/>
      <c r="W60" s="1008"/>
      <c r="X60" s="1009"/>
      <c r="Y60" s="1004"/>
      <c r="Z60" s="1004"/>
      <c r="AA60" s="1010"/>
      <c r="AB60" s="1011"/>
      <c r="AC60" s="1011"/>
      <c r="AD60" s="1010"/>
      <c r="AE60" s="1011"/>
      <c r="AF60" s="1011"/>
      <c r="AG60" s="1012"/>
      <c r="AH60" s="440"/>
      <c r="AI60" s="440"/>
      <c r="AJ60" s="441"/>
      <c r="AK60" s="442"/>
      <c r="AL60" s="442"/>
    </row>
    <row r="61" spans="1:38" ht="24" customHeight="1">
      <c r="A61" s="1030" t="s">
        <v>482</v>
      </c>
      <c r="B61" s="1017"/>
      <c r="C61" s="1017"/>
      <c r="D61" s="1017"/>
      <c r="E61" s="1031"/>
      <c r="F61" s="1032"/>
      <c r="G61" s="1017"/>
      <c r="H61" s="1017"/>
      <c r="I61" s="1032"/>
      <c r="J61" s="1017"/>
      <c r="K61" s="1017"/>
      <c r="L61" s="1032"/>
      <c r="M61" s="1017"/>
      <c r="N61" s="1017"/>
      <c r="O61" s="1032"/>
      <c r="P61" s="1017"/>
      <c r="Q61" s="1017"/>
      <c r="R61" s="1016"/>
      <c r="S61" s="1017"/>
      <c r="T61" s="1017"/>
      <c r="U61" s="1016"/>
      <c r="V61" s="1017"/>
      <c r="W61" s="1017"/>
      <c r="X61" s="1016"/>
      <c r="Y61" s="1017"/>
      <c r="Z61" s="1017"/>
      <c r="AA61" s="1018">
        <f>SUM(AA33:AC60)</f>
        <v>0</v>
      </c>
      <c r="AB61" s="1019"/>
      <c r="AC61" s="1019"/>
      <c r="AD61" s="1020">
        <f>SUM(AD33:AG60)</f>
        <v>974.375</v>
      </c>
      <c r="AE61" s="1021"/>
      <c r="AF61" s="1021"/>
      <c r="AG61" s="1022"/>
      <c r="AI61" s="448">
        <f>AA61+AD61</f>
        <v>974.375</v>
      </c>
    </row>
  </sheetData>
  <mergeCells count="225">
    <mergeCell ref="A59:B59"/>
    <mergeCell ref="C59:E59"/>
    <mergeCell ref="R59:T59"/>
    <mergeCell ref="U59:W59"/>
    <mergeCell ref="X59:Z59"/>
    <mergeCell ref="AA59:AC59"/>
    <mergeCell ref="AD59:AG59"/>
    <mergeCell ref="U47:W47"/>
    <mergeCell ref="X47:Z47"/>
    <mergeCell ref="AA47:AC47"/>
    <mergeCell ref="AD47:AG47"/>
    <mergeCell ref="A55:B55"/>
    <mergeCell ref="C55:E55"/>
    <mergeCell ref="R55:T55"/>
    <mergeCell ref="U55:W55"/>
    <mergeCell ref="X55:Z55"/>
    <mergeCell ref="AA55:AC55"/>
    <mergeCell ref="AD55:AG55"/>
    <mergeCell ref="A47:B47"/>
    <mergeCell ref="C47:E47"/>
    <mergeCell ref="R47:T47"/>
    <mergeCell ref="A58:B58"/>
    <mergeCell ref="C58:E58"/>
    <mergeCell ref="R58:T58"/>
    <mergeCell ref="A39:B39"/>
    <mergeCell ref="C39:E39"/>
    <mergeCell ref="R39:T39"/>
    <mergeCell ref="U39:W39"/>
    <mergeCell ref="X39:Z39"/>
    <mergeCell ref="AA39:AC39"/>
    <mergeCell ref="AD39:AG39"/>
    <mergeCell ref="A41:B41"/>
    <mergeCell ref="C41:E41"/>
    <mergeCell ref="R41:T41"/>
    <mergeCell ref="U41:W41"/>
    <mergeCell ref="X41:Z41"/>
    <mergeCell ref="AA41:AC41"/>
    <mergeCell ref="AD41:AG41"/>
    <mergeCell ref="U58:W58"/>
    <mergeCell ref="X58:Z58"/>
    <mergeCell ref="AA58:AC58"/>
    <mergeCell ref="AD58:AG58"/>
    <mergeCell ref="A56:B56"/>
    <mergeCell ref="C56:E56"/>
    <mergeCell ref="R56:T56"/>
    <mergeCell ref="U56:W56"/>
    <mergeCell ref="X56:Z56"/>
    <mergeCell ref="AA56:AC56"/>
    <mergeCell ref="AD56:AG56"/>
    <mergeCell ref="A57:B57"/>
    <mergeCell ref="C57:E57"/>
    <mergeCell ref="R57:T57"/>
    <mergeCell ref="U57:W57"/>
    <mergeCell ref="X57:Z57"/>
    <mergeCell ref="AA57:AC57"/>
    <mergeCell ref="AD57:AG57"/>
    <mergeCell ref="A53:B53"/>
    <mergeCell ref="C53:E53"/>
    <mergeCell ref="R53:T53"/>
    <mergeCell ref="U53:W53"/>
    <mergeCell ref="X53:Z53"/>
    <mergeCell ref="AA53:AC53"/>
    <mergeCell ref="AD53:AG53"/>
    <mergeCell ref="A54:B54"/>
    <mergeCell ref="C54:E54"/>
    <mergeCell ref="R54:T54"/>
    <mergeCell ref="U54:W54"/>
    <mergeCell ref="X54:Z54"/>
    <mergeCell ref="AA54:AC54"/>
    <mergeCell ref="AD54:AG54"/>
    <mergeCell ref="A2:AG3"/>
    <mergeCell ref="P8:R8"/>
    <mergeCell ref="AF11:AF14"/>
    <mergeCell ref="P17:R17"/>
    <mergeCell ref="B20:AF20"/>
    <mergeCell ref="A29:AG29"/>
    <mergeCell ref="I32:K32"/>
    <mergeCell ref="L32:N32"/>
    <mergeCell ref="O32:Q32"/>
    <mergeCell ref="A33:B33"/>
    <mergeCell ref="C33:E33"/>
    <mergeCell ref="R33:T33"/>
    <mergeCell ref="A30:AG30"/>
    <mergeCell ref="A31:B32"/>
    <mergeCell ref="C31:E32"/>
    <mergeCell ref="F31:Q31"/>
    <mergeCell ref="R31:T32"/>
    <mergeCell ref="U31:W32"/>
    <mergeCell ref="X31:Z32"/>
    <mergeCell ref="AA31:AC32"/>
    <mergeCell ref="AD31:AG32"/>
    <mergeCell ref="F32:H32"/>
    <mergeCell ref="U33:W33"/>
    <mergeCell ref="X33:Z33"/>
    <mergeCell ref="AA33:AC33"/>
    <mergeCell ref="AD33:AG33"/>
    <mergeCell ref="A35:B35"/>
    <mergeCell ref="C35:E35"/>
    <mergeCell ref="R35:T35"/>
    <mergeCell ref="U35:W35"/>
    <mergeCell ref="X35:Z35"/>
    <mergeCell ref="AA35:AC35"/>
    <mergeCell ref="R38:T38"/>
    <mergeCell ref="U38:W38"/>
    <mergeCell ref="X38:Z38"/>
    <mergeCell ref="AA38:AC38"/>
    <mergeCell ref="A38:B38"/>
    <mergeCell ref="C38:E38"/>
    <mergeCell ref="AD35:AG35"/>
    <mergeCell ref="A37:B37"/>
    <mergeCell ref="C37:E37"/>
    <mergeCell ref="R37:T37"/>
    <mergeCell ref="U37:W37"/>
    <mergeCell ref="X37:Z37"/>
    <mergeCell ref="AA37:AC37"/>
    <mergeCell ref="AD37:AG37"/>
    <mergeCell ref="AD42:AG42"/>
    <mergeCell ref="AD36:AG36"/>
    <mergeCell ref="A36:B36"/>
    <mergeCell ref="C36:E36"/>
    <mergeCell ref="R36:T36"/>
    <mergeCell ref="U36:W36"/>
    <mergeCell ref="X36:Z36"/>
    <mergeCell ref="AA36:AC36"/>
    <mergeCell ref="AD38:AG38"/>
    <mergeCell ref="A40:B40"/>
    <mergeCell ref="C40:E40"/>
    <mergeCell ref="R40:T40"/>
    <mergeCell ref="U40:W40"/>
    <mergeCell ref="X40:Z40"/>
    <mergeCell ref="AA40:AC40"/>
    <mergeCell ref="AD40:AG40"/>
    <mergeCell ref="A43:B43"/>
    <mergeCell ref="C43:E43"/>
    <mergeCell ref="R43:T43"/>
    <mergeCell ref="U43:W43"/>
    <mergeCell ref="X43:Z43"/>
    <mergeCell ref="AA43:AC43"/>
    <mergeCell ref="AD43:AG43"/>
    <mergeCell ref="A42:B42"/>
    <mergeCell ref="C42:E42"/>
    <mergeCell ref="R42:T42"/>
    <mergeCell ref="U42:W42"/>
    <mergeCell ref="X42:Z42"/>
    <mergeCell ref="AA42:AC42"/>
    <mergeCell ref="AD44:AG44"/>
    <mergeCell ref="A45:B45"/>
    <mergeCell ref="C45:E45"/>
    <mergeCell ref="R45:T45"/>
    <mergeCell ref="U45:W45"/>
    <mergeCell ref="X45:Z45"/>
    <mergeCell ref="AA45:AC45"/>
    <mergeCell ref="AD45:AG45"/>
    <mergeCell ref="A44:B44"/>
    <mergeCell ref="C44:E44"/>
    <mergeCell ref="R44:T44"/>
    <mergeCell ref="U44:W44"/>
    <mergeCell ref="X44:Z44"/>
    <mergeCell ref="AA44:AC44"/>
    <mergeCell ref="AD49:AG49"/>
    <mergeCell ref="A50:B50"/>
    <mergeCell ref="C50:E50"/>
    <mergeCell ref="R50:T50"/>
    <mergeCell ref="U50:W50"/>
    <mergeCell ref="X50:Z50"/>
    <mergeCell ref="AA50:AC50"/>
    <mergeCell ref="AD50:AG50"/>
    <mergeCell ref="A49:B49"/>
    <mergeCell ref="C49:E49"/>
    <mergeCell ref="R49:T49"/>
    <mergeCell ref="U49:W49"/>
    <mergeCell ref="X49:Z49"/>
    <mergeCell ref="AA49:AC49"/>
    <mergeCell ref="AD51:AG51"/>
    <mergeCell ref="A52:B52"/>
    <mergeCell ref="C52:E52"/>
    <mergeCell ref="R52:T52"/>
    <mergeCell ref="U52:W52"/>
    <mergeCell ref="X52:Z52"/>
    <mergeCell ref="AA52:AC52"/>
    <mergeCell ref="AD52:AG52"/>
    <mergeCell ref="A51:B51"/>
    <mergeCell ref="C51:E51"/>
    <mergeCell ref="R51:T51"/>
    <mergeCell ref="U51:W51"/>
    <mergeCell ref="X51:Z51"/>
    <mergeCell ref="AA51:AC51"/>
    <mergeCell ref="A60:B60"/>
    <mergeCell ref="C60:E60"/>
    <mergeCell ref="R60:T60"/>
    <mergeCell ref="U60:W60"/>
    <mergeCell ref="X60:Z60"/>
    <mergeCell ref="AA60:AC60"/>
    <mergeCell ref="AD60:AG60"/>
    <mergeCell ref="AD34:AG34"/>
    <mergeCell ref="U61:W61"/>
    <mergeCell ref="X61:Z61"/>
    <mergeCell ref="AA61:AC61"/>
    <mergeCell ref="AD61:AG61"/>
    <mergeCell ref="A34:B34"/>
    <mergeCell ref="C34:E34"/>
    <mergeCell ref="R34:T34"/>
    <mergeCell ref="U34:W34"/>
    <mergeCell ref="X34:Z34"/>
    <mergeCell ref="AA34:AC34"/>
    <mergeCell ref="A61:E61"/>
    <mergeCell ref="F61:H61"/>
    <mergeCell ref="I61:K61"/>
    <mergeCell ref="L61:N61"/>
    <mergeCell ref="O61:Q61"/>
    <mergeCell ref="R61:T61"/>
    <mergeCell ref="A48:B48"/>
    <mergeCell ref="C48:E48"/>
    <mergeCell ref="R48:T48"/>
    <mergeCell ref="U48:W48"/>
    <mergeCell ref="X48:Z48"/>
    <mergeCell ref="AA48:AC48"/>
    <mergeCell ref="AD48:AG48"/>
    <mergeCell ref="A46:B46"/>
    <mergeCell ref="C46:E46"/>
    <mergeCell ref="R46:T46"/>
    <mergeCell ref="U46:W46"/>
    <mergeCell ref="X46:Z46"/>
    <mergeCell ref="AA46:AC46"/>
    <mergeCell ref="AD46:AG46"/>
  </mergeCells>
  <phoneticPr fontId="5" type="noConversion"/>
  <printOptions horizontalCentered="1"/>
  <pageMargins left="0.9055118110236221" right="0.74803149606299213" top="0.59055118110236227" bottom="0.47244094488188981" header="0.51181102362204722" footer="0.35433070866141736"/>
  <pageSetup paperSize="9" scale="88" orientation="landscape" blackAndWhite="1" r:id="rId1"/>
  <headerFooter alignWithMargins="0"/>
  <rowBreaks count="1" manualBreakCount="1">
    <brk id="28" max="32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16"/>
  <sheetViews>
    <sheetView showGridLines="0" view="pageBreakPreview" zoomScaleSheetLayoutView="100" workbookViewId="0">
      <selection activeCell="A3" sqref="A3"/>
    </sheetView>
  </sheetViews>
  <sheetFormatPr defaultRowHeight="14.25"/>
  <cols>
    <col min="1" max="1" width="13.75" style="1" customWidth="1"/>
    <col min="2" max="2" width="9.5" style="1" customWidth="1"/>
    <col min="3" max="4" width="9" style="1"/>
    <col min="5" max="5" width="10" style="1" bestFit="1" customWidth="1"/>
    <col min="6" max="6" width="7.125" style="1" customWidth="1"/>
    <col min="7" max="9" width="9" style="1"/>
    <col min="10" max="10" width="11.875" style="1" customWidth="1"/>
    <col min="11" max="16384" width="9" style="1"/>
  </cols>
  <sheetData>
    <row r="2" spans="1:11" ht="50.25" customHeight="1">
      <c r="A2" s="764" t="s">
        <v>729</v>
      </c>
    </row>
    <row r="3" spans="1:11" ht="31.5">
      <c r="A3" s="16"/>
      <c r="C3" s="101"/>
    </row>
    <row r="4" spans="1:11" ht="9.9499999999999993" customHeight="1">
      <c r="A4" s="16"/>
    </row>
    <row r="5" spans="1:11" ht="9.9499999999999993" customHeight="1">
      <c r="A5" s="4"/>
    </row>
    <row r="6" spans="1:11" ht="45" customHeight="1">
      <c r="A6" s="782" t="s">
        <v>704</v>
      </c>
      <c r="B6" s="782"/>
      <c r="C6" s="782"/>
      <c r="D6" s="782"/>
      <c r="E6" s="782"/>
      <c r="F6" s="782"/>
      <c r="G6" s="782"/>
      <c r="H6" s="782"/>
      <c r="I6" s="782"/>
      <c r="J6" s="782"/>
      <c r="K6" s="782"/>
    </row>
    <row r="7" spans="1:11" ht="9.9499999999999993" customHeight="1">
      <c r="A7" s="16"/>
    </row>
    <row r="8" spans="1:11" ht="9.9499999999999993" customHeight="1">
      <c r="A8" s="4"/>
    </row>
    <row r="9" spans="1:11" s="17" customFormat="1" ht="37.5" customHeight="1">
      <c r="B9" s="12"/>
      <c r="C9" s="12"/>
      <c r="D9" s="12"/>
      <c r="E9" s="783" t="s">
        <v>689</v>
      </c>
      <c r="F9" s="783"/>
      <c r="G9" s="783" t="s">
        <v>705</v>
      </c>
      <c r="H9" s="783"/>
      <c r="I9" s="783"/>
      <c r="J9" s="783"/>
      <c r="K9" s="12"/>
    </row>
    <row r="10" spans="1:11" s="17" customFormat="1" ht="37.5" customHeight="1">
      <c r="B10" s="12"/>
      <c r="C10" s="12"/>
      <c r="D10" s="12"/>
      <c r="E10" s="783" t="s">
        <v>688</v>
      </c>
      <c r="F10" s="783"/>
      <c r="G10" s="784">
        <v>1.2</v>
      </c>
      <c r="H10" s="784"/>
      <c r="I10" s="784"/>
      <c r="J10" s="784"/>
      <c r="K10" s="12"/>
    </row>
    <row r="11" spans="1:11" ht="47.25" customHeight="1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</row>
    <row r="12" spans="1:11" ht="17.25" customHeight="1">
      <c r="A12" s="19"/>
      <c r="B12" s="19"/>
      <c r="C12" s="19"/>
      <c r="E12" s="779"/>
      <c r="F12" s="779"/>
      <c r="G12" s="779"/>
      <c r="H12" s="779"/>
      <c r="I12" s="779"/>
      <c r="J12" s="19"/>
      <c r="K12" s="19"/>
    </row>
    <row r="13" spans="1:11" ht="31.5">
      <c r="A13" s="19"/>
      <c r="B13" s="19"/>
      <c r="C13" s="19"/>
      <c r="E13" s="779"/>
      <c r="F13" s="779"/>
      <c r="G13" s="779"/>
      <c r="H13" s="779"/>
      <c r="I13" s="779"/>
      <c r="J13" s="19"/>
      <c r="K13" s="19"/>
    </row>
    <row r="14" spans="1:11" ht="31.5" customHeight="1">
      <c r="A14" s="19"/>
      <c r="B14" s="19"/>
      <c r="C14" s="19"/>
      <c r="D14" s="19"/>
      <c r="E14" s="779"/>
      <c r="F14" s="779"/>
      <c r="G14" s="779"/>
      <c r="H14" s="779"/>
      <c r="I14" s="779"/>
      <c r="J14" s="19"/>
      <c r="K14" s="19"/>
    </row>
    <row r="15" spans="1:11" ht="34.5" customHeight="1">
      <c r="A15" s="780" t="s">
        <v>529</v>
      </c>
      <c r="B15" s="781"/>
      <c r="C15" s="781"/>
      <c r="D15" s="781"/>
      <c r="E15" s="781"/>
      <c r="F15" s="781"/>
      <c r="G15" s="781"/>
      <c r="H15" s="781"/>
      <c r="I15" s="781"/>
      <c r="J15" s="781"/>
      <c r="K15" s="781"/>
    </row>
    <row r="16" spans="1:11" ht="38.25" customHeight="1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</row>
  </sheetData>
  <mergeCells count="12">
    <mergeCell ref="E14:F14"/>
    <mergeCell ref="G14:I14"/>
    <mergeCell ref="A15:K15"/>
    <mergeCell ref="A6:K6"/>
    <mergeCell ref="E12:F12"/>
    <mergeCell ref="G12:I12"/>
    <mergeCell ref="E13:F13"/>
    <mergeCell ref="G13:I13"/>
    <mergeCell ref="E9:F9"/>
    <mergeCell ref="E10:F10"/>
    <mergeCell ref="G9:J9"/>
    <mergeCell ref="G10:J10"/>
  </mergeCells>
  <phoneticPr fontId="5" type="noConversion"/>
  <pageMargins left="1.4173228346456694" right="0.74803149606299213" top="0.82677165354330717" bottom="0.47244094488188981" header="0.51181102362204722" footer="0.27559055118110237"/>
  <pageSetup paperSize="9" orientation="landscape" blackAndWhite="1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4"/>
  <sheetViews>
    <sheetView defaultGridColor="0" view="pageBreakPreview" colorId="8" zoomScale="115" zoomScaleSheetLayoutView="115" workbookViewId="0">
      <selection activeCell="L18" sqref="L18"/>
    </sheetView>
  </sheetViews>
  <sheetFormatPr defaultRowHeight="17.25" customHeight="1"/>
  <cols>
    <col min="1" max="1" width="5.625" style="65" customWidth="1"/>
    <col min="2" max="2" width="18.75" style="65" customWidth="1"/>
    <col min="3" max="3" width="9.75" style="81" customWidth="1"/>
    <col min="4" max="4" width="7.625" style="81" customWidth="1"/>
    <col min="5" max="5" width="10.75" style="81" customWidth="1"/>
    <col min="6" max="7" width="10.875" style="81" customWidth="1"/>
    <col min="8" max="9" width="9.875" style="81" customWidth="1"/>
    <col min="10" max="10" width="10.375" style="65" customWidth="1"/>
    <col min="11" max="27" width="9.125" style="81" customWidth="1"/>
    <col min="28" max="16384" width="9" style="81"/>
  </cols>
  <sheetData>
    <row r="1" spans="1:10" ht="27.75" customHeight="1">
      <c r="A1" s="180" t="s">
        <v>48</v>
      </c>
    </row>
    <row r="2" spans="1:10" ht="18.75" customHeight="1" thickBot="1">
      <c r="A2" s="81"/>
      <c r="B2" s="81"/>
      <c r="H2" s="80"/>
      <c r="I2" s="80"/>
    </row>
    <row r="3" spans="1:10" ht="16.5" customHeight="1">
      <c r="A3" s="964" t="s">
        <v>124</v>
      </c>
      <c r="B3" s="978"/>
      <c r="C3" s="1073" t="s">
        <v>49</v>
      </c>
      <c r="D3" s="1074"/>
      <c r="E3" s="1073" t="s">
        <v>579</v>
      </c>
      <c r="F3" s="1075"/>
      <c r="G3" s="1074"/>
      <c r="H3" s="1076" t="s">
        <v>278</v>
      </c>
      <c r="I3" s="1077"/>
      <c r="J3" s="989" t="s">
        <v>45</v>
      </c>
    </row>
    <row r="4" spans="1:10" ht="16.5" customHeight="1">
      <c r="A4" s="977"/>
      <c r="B4" s="979"/>
      <c r="C4" s="86" t="s">
        <v>292</v>
      </c>
      <c r="D4" s="979" t="s">
        <v>580</v>
      </c>
      <c r="E4" s="86" t="s">
        <v>581</v>
      </c>
      <c r="F4" s="1064" t="s">
        <v>582</v>
      </c>
      <c r="G4" s="1065"/>
      <c r="H4" s="1078"/>
      <c r="I4" s="1079"/>
      <c r="J4" s="990"/>
    </row>
    <row r="5" spans="1:10" s="181" customFormat="1" ht="16.5" customHeight="1">
      <c r="A5" s="977"/>
      <c r="B5" s="979"/>
      <c r="C5" s="86" t="s">
        <v>583</v>
      </c>
      <c r="D5" s="979"/>
      <c r="E5" s="86" t="s">
        <v>670</v>
      </c>
      <c r="F5" s="86" t="s">
        <v>584</v>
      </c>
      <c r="G5" s="86" t="s">
        <v>585</v>
      </c>
      <c r="H5" s="178" t="s">
        <v>456</v>
      </c>
      <c r="I5" s="178" t="s">
        <v>516</v>
      </c>
      <c r="J5" s="990"/>
    </row>
    <row r="6" spans="1:10" ht="16.5" customHeight="1">
      <c r="A6" s="977"/>
      <c r="B6" s="979"/>
      <c r="C6" s="86" t="s">
        <v>242</v>
      </c>
      <c r="D6" s="86" t="s">
        <v>245</v>
      </c>
      <c r="E6" s="86" t="s">
        <v>245</v>
      </c>
      <c r="F6" s="86" t="s">
        <v>245</v>
      </c>
      <c r="G6" s="86" t="s">
        <v>245</v>
      </c>
      <c r="H6" s="86" t="s">
        <v>50</v>
      </c>
      <c r="I6" s="86" t="s">
        <v>50</v>
      </c>
      <c r="J6" s="990"/>
    </row>
    <row r="7" spans="1:10" ht="18.75" customHeight="1">
      <c r="A7" s="1068" t="s">
        <v>723</v>
      </c>
      <c r="B7" s="1069"/>
      <c r="C7" s="647">
        <f>자재수량집계표!AD66</f>
        <v>0</v>
      </c>
      <c r="D7" s="626"/>
      <c r="E7" s="626"/>
      <c r="F7" s="626">
        <f>토적집계표!G29/1.1</f>
        <v>0</v>
      </c>
      <c r="G7" s="626">
        <f>토적집계표!G30/1.1</f>
        <v>3209.5454545454545</v>
      </c>
      <c r="H7" s="627">
        <f>구조물집계표!C16+구조물집계표!E16</f>
        <v>20</v>
      </c>
      <c r="I7" s="628">
        <f>구조물집계표!D16+구조물집계표!F16</f>
        <v>80</v>
      </c>
      <c r="J7" s="85"/>
    </row>
    <row r="8" spans="1:10" ht="18.75" customHeight="1">
      <c r="A8" s="1066"/>
      <c r="B8" s="1067"/>
      <c r="C8" s="625"/>
      <c r="D8" s="628"/>
      <c r="E8" s="628"/>
      <c r="F8" s="628"/>
      <c r="G8" s="628"/>
      <c r="H8" s="627"/>
      <c r="I8" s="628"/>
      <c r="J8" s="85"/>
    </row>
    <row r="9" spans="1:10" ht="18.75" customHeight="1">
      <c r="A9" s="1066"/>
      <c r="B9" s="1067"/>
      <c r="C9" s="625"/>
      <c r="D9" s="628"/>
      <c r="E9" s="628"/>
      <c r="F9" s="628"/>
      <c r="G9" s="628"/>
      <c r="H9" s="629"/>
      <c r="I9" s="628"/>
      <c r="J9" s="85"/>
    </row>
    <row r="10" spans="1:10" ht="18.75" customHeight="1">
      <c r="A10" s="1066"/>
      <c r="B10" s="1067"/>
      <c r="C10" s="625"/>
      <c r="D10" s="628"/>
      <c r="E10" s="628"/>
      <c r="F10" s="628"/>
      <c r="G10" s="628"/>
      <c r="H10" s="627"/>
      <c r="I10" s="628"/>
      <c r="J10" s="85"/>
    </row>
    <row r="11" spans="1:10" ht="18.75" customHeight="1">
      <c r="A11" s="1066"/>
      <c r="B11" s="1067"/>
      <c r="C11" s="625"/>
      <c r="D11" s="628"/>
      <c r="E11" s="628"/>
      <c r="F11" s="628"/>
      <c r="G11" s="628"/>
      <c r="H11" s="627"/>
      <c r="I11" s="628"/>
      <c r="J11" s="85"/>
    </row>
    <row r="12" spans="1:10" ht="18.75" customHeight="1">
      <c r="A12" s="1066"/>
      <c r="B12" s="1067"/>
      <c r="C12" s="625"/>
      <c r="D12" s="628"/>
      <c r="E12" s="628"/>
      <c r="F12" s="628"/>
      <c r="G12" s="628"/>
      <c r="H12" s="627"/>
      <c r="I12" s="628"/>
      <c r="J12" s="85"/>
    </row>
    <row r="13" spans="1:10" ht="18.75" customHeight="1">
      <c r="A13" s="1066"/>
      <c r="B13" s="1067"/>
      <c r="C13" s="625"/>
      <c r="D13" s="628"/>
      <c r="E13" s="628"/>
      <c r="F13" s="628"/>
      <c r="G13" s="628"/>
      <c r="H13" s="627"/>
      <c r="I13" s="628"/>
      <c r="J13" s="85"/>
    </row>
    <row r="14" spans="1:10" ht="18.75" customHeight="1">
      <c r="A14" s="1066"/>
      <c r="B14" s="1067"/>
      <c r="C14" s="625"/>
      <c r="D14" s="628"/>
      <c r="E14" s="628"/>
      <c r="F14" s="628"/>
      <c r="G14" s="628"/>
      <c r="H14" s="627"/>
      <c r="I14" s="628"/>
      <c r="J14" s="85"/>
    </row>
    <row r="15" spans="1:10" ht="18.75" customHeight="1">
      <c r="A15" s="1066"/>
      <c r="B15" s="1067"/>
      <c r="C15" s="625"/>
      <c r="D15" s="628"/>
      <c r="E15" s="628"/>
      <c r="F15" s="628"/>
      <c r="G15" s="628"/>
      <c r="H15" s="627"/>
      <c r="I15" s="628"/>
      <c r="J15" s="85"/>
    </row>
    <row r="16" spans="1:10" ht="18.75" customHeight="1">
      <c r="A16" s="1066"/>
      <c r="B16" s="1067"/>
      <c r="C16" s="625"/>
      <c r="D16" s="628"/>
      <c r="E16" s="628"/>
      <c r="F16" s="628"/>
      <c r="G16" s="628"/>
      <c r="H16" s="627"/>
      <c r="I16" s="628"/>
      <c r="J16" s="85"/>
    </row>
    <row r="17" spans="1:10" ht="18.75" customHeight="1">
      <c r="A17" s="1066"/>
      <c r="B17" s="1067"/>
      <c r="C17" s="625"/>
      <c r="D17" s="628"/>
      <c r="E17" s="628"/>
      <c r="F17" s="628"/>
      <c r="G17" s="628"/>
      <c r="H17" s="627"/>
      <c r="I17" s="628"/>
      <c r="J17" s="85"/>
    </row>
    <row r="18" spans="1:10" ht="18.75" customHeight="1">
      <c r="A18" s="1066"/>
      <c r="B18" s="1067"/>
      <c r="C18" s="630"/>
      <c r="D18" s="631"/>
      <c r="E18" s="631"/>
      <c r="F18" s="631"/>
      <c r="G18" s="631"/>
      <c r="H18" s="627"/>
      <c r="I18" s="631"/>
      <c r="J18" s="214"/>
    </row>
    <row r="19" spans="1:10" ht="18.75" customHeight="1">
      <c r="A19" s="1066"/>
      <c r="B19" s="1067"/>
      <c r="C19" s="630"/>
      <c r="D19" s="631"/>
      <c r="E19" s="631"/>
      <c r="F19" s="631"/>
      <c r="G19" s="631"/>
      <c r="H19" s="627"/>
      <c r="I19" s="631"/>
      <c r="J19" s="214"/>
    </row>
    <row r="20" spans="1:10" ht="18.75" customHeight="1">
      <c r="A20" s="1080"/>
      <c r="B20" s="1081"/>
      <c r="C20" s="632"/>
      <c r="D20" s="633"/>
      <c r="E20" s="633"/>
      <c r="F20" s="726"/>
      <c r="G20" s="726"/>
      <c r="H20" s="634"/>
      <c r="I20" s="633"/>
      <c r="J20" s="182"/>
    </row>
    <row r="21" spans="1:10" ht="18" customHeight="1" thickBot="1">
      <c r="A21" s="965" t="s">
        <v>192</v>
      </c>
      <c r="B21" s="980"/>
      <c r="C21" s="638">
        <f t="shared" ref="C21:I21" si="0">SUM(C7:C20)</f>
        <v>0</v>
      </c>
      <c r="D21" s="635">
        <f t="shared" si="0"/>
        <v>0</v>
      </c>
      <c r="E21" s="635">
        <f t="shared" si="0"/>
        <v>0</v>
      </c>
      <c r="F21" s="635">
        <f t="shared" si="0"/>
        <v>0</v>
      </c>
      <c r="G21" s="635">
        <f t="shared" si="0"/>
        <v>3209.5454545454545</v>
      </c>
      <c r="H21" s="635">
        <f t="shared" si="0"/>
        <v>20</v>
      </c>
      <c r="I21" s="635">
        <f t="shared" si="0"/>
        <v>80</v>
      </c>
      <c r="J21" s="183"/>
    </row>
    <row r="22" spans="1:10" s="656" customFormat="1" ht="17.25" customHeight="1">
      <c r="A22" s="247"/>
      <c r="B22" s="247"/>
      <c r="E22" s="1070">
        <f>SUM(E21:G21)</f>
        <v>3209.5454545454545</v>
      </c>
      <c r="F22" s="1071"/>
      <c r="G22" s="1072"/>
      <c r="J22" s="247"/>
    </row>
    <row r="24" spans="1:10" ht="17.25" customHeight="1">
      <c r="H24" s="184"/>
      <c r="I24" s="184"/>
    </row>
  </sheetData>
  <mergeCells count="23">
    <mergeCell ref="E22:G22"/>
    <mergeCell ref="A3:B6"/>
    <mergeCell ref="C3:D3"/>
    <mergeCell ref="E3:G3"/>
    <mergeCell ref="H3:I4"/>
    <mergeCell ref="A17:B17"/>
    <mergeCell ref="A18:B18"/>
    <mergeCell ref="A19:B19"/>
    <mergeCell ref="A20:B20"/>
    <mergeCell ref="A21:B21"/>
    <mergeCell ref="J3:J6"/>
    <mergeCell ref="D4:D5"/>
    <mergeCell ref="F4:G4"/>
    <mergeCell ref="A16:B1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</mergeCells>
  <phoneticPr fontId="5" type="noConversion"/>
  <pageMargins left="1.1023622047244095" right="0.43307086614173229" top="0.62992125984251968" bottom="0.27559055118110237" header="0.31496062992125984" footer="0.15748031496062992"/>
  <pageSetup paperSize="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48"/>
  <sheetViews>
    <sheetView view="pageBreakPreview" topLeftCell="A7" zoomScale="115" zoomScaleNormal="100" zoomScaleSheetLayoutView="115" workbookViewId="0">
      <selection activeCell="D9" sqref="D9"/>
    </sheetView>
  </sheetViews>
  <sheetFormatPr defaultRowHeight="17.25" customHeight="1"/>
  <cols>
    <col min="1" max="1" width="10" style="691" customWidth="1"/>
    <col min="2" max="2" width="10.375" style="691" customWidth="1"/>
    <col min="3" max="3" width="9.125" style="691" customWidth="1"/>
    <col min="4" max="6" width="13.125" style="691" customWidth="1"/>
    <col min="7" max="7" width="23.25" style="691" customWidth="1"/>
    <col min="8" max="8" width="13.125" style="691" customWidth="1"/>
    <col min="9" max="9" width="13.125" style="674" customWidth="1"/>
    <col min="10" max="256" width="9" style="674"/>
    <col min="257" max="257" width="10" style="674" customWidth="1"/>
    <col min="258" max="258" width="10.375" style="674" customWidth="1"/>
    <col min="259" max="259" width="9.125" style="674" customWidth="1"/>
    <col min="260" max="262" width="13.125" style="674" customWidth="1"/>
    <col min="263" max="263" width="23.25" style="674" customWidth="1"/>
    <col min="264" max="265" width="13.125" style="674" customWidth="1"/>
    <col min="266" max="512" width="9" style="674"/>
    <col min="513" max="513" width="10" style="674" customWidth="1"/>
    <col min="514" max="514" width="10.375" style="674" customWidth="1"/>
    <col min="515" max="515" width="9.125" style="674" customWidth="1"/>
    <col min="516" max="518" width="13.125" style="674" customWidth="1"/>
    <col min="519" max="519" width="23.25" style="674" customWidth="1"/>
    <col min="520" max="521" width="13.125" style="674" customWidth="1"/>
    <col min="522" max="768" width="9" style="674"/>
    <col min="769" max="769" width="10" style="674" customWidth="1"/>
    <col min="770" max="770" width="10.375" style="674" customWidth="1"/>
    <col min="771" max="771" width="9.125" style="674" customWidth="1"/>
    <col min="772" max="774" width="13.125" style="674" customWidth="1"/>
    <col min="775" max="775" width="23.25" style="674" customWidth="1"/>
    <col min="776" max="777" width="13.125" style="674" customWidth="1"/>
    <col min="778" max="1024" width="9" style="674"/>
    <col min="1025" max="1025" width="10" style="674" customWidth="1"/>
    <col min="1026" max="1026" width="10.375" style="674" customWidth="1"/>
    <col min="1027" max="1027" width="9.125" style="674" customWidth="1"/>
    <col min="1028" max="1030" width="13.125" style="674" customWidth="1"/>
    <col min="1031" max="1031" width="23.25" style="674" customWidth="1"/>
    <col min="1032" max="1033" width="13.125" style="674" customWidth="1"/>
    <col min="1034" max="1280" width="9" style="674"/>
    <col min="1281" max="1281" width="10" style="674" customWidth="1"/>
    <col min="1282" max="1282" width="10.375" style="674" customWidth="1"/>
    <col min="1283" max="1283" width="9.125" style="674" customWidth="1"/>
    <col min="1284" max="1286" width="13.125" style="674" customWidth="1"/>
    <col min="1287" max="1287" width="23.25" style="674" customWidth="1"/>
    <col min="1288" max="1289" width="13.125" style="674" customWidth="1"/>
    <col min="1290" max="1536" width="9" style="674"/>
    <col min="1537" max="1537" width="10" style="674" customWidth="1"/>
    <col min="1538" max="1538" width="10.375" style="674" customWidth="1"/>
    <col min="1539" max="1539" width="9.125" style="674" customWidth="1"/>
    <col min="1540" max="1542" width="13.125" style="674" customWidth="1"/>
    <col min="1543" max="1543" width="23.25" style="674" customWidth="1"/>
    <col min="1544" max="1545" width="13.125" style="674" customWidth="1"/>
    <col min="1546" max="1792" width="9" style="674"/>
    <col min="1793" max="1793" width="10" style="674" customWidth="1"/>
    <col min="1794" max="1794" width="10.375" style="674" customWidth="1"/>
    <col min="1795" max="1795" width="9.125" style="674" customWidth="1"/>
    <col min="1796" max="1798" width="13.125" style="674" customWidth="1"/>
    <col min="1799" max="1799" width="23.25" style="674" customWidth="1"/>
    <col min="1800" max="1801" width="13.125" style="674" customWidth="1"/>
    <col min="1802" max="2048" width="9" style="674"/>
    <col min="2049" max="2049" width="10" style="674" customWidth="1"/>
    <col min="2050" max="2050" width="10.375" style="674" customWidth="1"/>
    <col min="2051" max="2051" width="9.125" style="674" customWidth="1"/>
    <col min="2052" max="2054" width="13.125" style="674" customWidth="1"/>
    <col min="2055" max="2055" width="23.25" style="674" customWidth="1"/>
    <col min="2056" max="2057" width="13.125" style="674" customWidth="1"/>
    <col min="2058" max="2304" width="9" style="674"/>
    <col min="2305" max="2305" width="10" style="674" customWidth="1"/>
    <col min="2306" max="2306" width="10.375" style="674" customWidth="1"/>
    <col min="2307" max="2307" width="9.125" style="674" customWidth="1"/>
    <col min="2308" max="2310" width="13.125" style="674" customWidth="1"/>
    <col min="2311" max="2311" width="23.25" style="674" customWidth="1"/>
    <col min="2312" max="2313" width="13.125" style="674" customWidth="1"/>
    <col min="2314" max="2560" width="9" style="674"/>
    <col min="2561" max="2561" width="10" style="674" customWidth="1"/>
    <col min="2562" max="2562" width="10.375" style="674" customWidth="1"/>
    <col min="2563" max="2563" width="9.125" style="674" customWidth="1"/>
    <col min="2564" max="2566" width="13.125" style="674" customWidth="1"/>
    <col min="2567" max="2567" width="23.25" style="674" customWidth="1"/>
    <col min="2568" max="2569" width="13.125" style="674" customWidth="1"/>
    <col min="2570" max="2816" width="9" style="674"/>
    <col min="2817" max="2817" width="10" style="674" customWidth="1"/>
    <col min="2818" max="2818" width="10.375" style="674" customWidth="1"/>
    <col min="2819" max="2819" width="9.125" style="674" customWidth="1"/>
    <col min="2820" max="2822" width="13.125" style="674" customWidth="1"/>
    <col min="2823" max="2823" width="23.25" style="674" customWidth="1"/>
    <col min="2824" max="2825" width="13.125" style="674" customWidth="1"/>
    <col min="2826" max="3072" width="9" style="674"/>
    <col min="3073" max="3073" width="10" style="674" customWidth="1"/>
    <col min="3074" max="3074" width="10.375" style="674" customWidth="1"/>
    <col min="3075" max="3075" width="9.125" style="674" customWidth="1"/>
    <col min="3076" max="3078" width="13.125" style="674" customWidth="1"/>
    <col min="3079" max="3079" width="23.25" style="674" customWidth="1"/>
    <col min="3080" max="3081" width="13.125" style="674" customWidth="1"/>
    <col min="3082" max="3328" width="9" style="674"/>
    <col min="3329" max="3329" width="10" style="674" customWidth="1"/>
    <col min="3330" max="3330" width="10.375" style="674" customWidth="1"/>
    <col min="3331" max="3331" width="9.125" style="674" customWidth="1"/>
    <col min="3332" max="3334" width="13.125" style="674" customWidth="1"/>
    <col min="3335" max="3335" width="23.25" style="674" customWidth="1"/>
    <col min="3336" max="3337" width="13.125" style="674" customWidth="1"/>
    <col min="3338" max="3584" width="9" style="674"/>
    <col min="3585" max="3585" width="10" style="674" customWidth="1"/>
    <col min="3586" max="3586" width="10.375" style="674" customWidth="1"/>
    <col min="3587" max="3587" width="9.125" style="674" customWidth="1"/>
    <col min="3588" max="3590" width="13.125" style="674" customWidth="1"/>
    <col min="3591" max="3591" width="23.25" style="674" customWidth="1"/>
    <col min="3592" max="3593" width="13.125" style="674" customWidth="1"/>
    <col min="3594" max="3840" width="9" style="674"/>
    <col min="3841" max="3841" width="10" style="674" customWidth="1"/>
    <col min="3842" max="3842" width="10.375" style="674" customWidth="1"/>
    <col min="3843" max="3843" width="9.125" style="674" customWidth="1"/>
    <col min="3844" max="3846" width="13.125" style="674" customWidth="1"/>
    <col min="3847" max="3847" width="23.25" style="674" customWidth="1"/>
    <col min="3848" max="3849" width="13.125" style="674" customWidth="1"/>
    <col min="3850" max="4096" width="9" style="674"/>
    <col min="4097" max="4097" width="10" style="674" customWidth="1"/>
    <col min="4098" max="4098" width="10.375" style="674" customWidth="1"/>
    <col min="4099" max="4099" width="9.125" style="674" customWidth="1"/>
    <col min="4100" max="4102" width="13.125" style="674" customWidth="1"/>
    <col min="4103" max="4103" width="23.25" style="674" customWidth="1"/>
    <col min="4104" max="4105" width="13.125" style="674" customWidth="1"/>
    <col min="4106" max="4352" width="9" style="674"/>
    <col min="4353" max="4353" width="10" style="674" customWidth="1"/>
    <col min="4354" max="4354" width="10.375" style="674" customWidth="1"/>
    <col min="4355" max="4355" width="9.125" style="674" customWidth="1"/>
    <col min="4356" max="4358" width="13.125" style="674" customWidth="1"/>
    <col min="4359" max="4359" width="23.25" style="674" customWidth="1"/>
    <col min="4360" max="4361" width="13.125" style="674" customWidth="1"/>
    <col min="4362" max="4608" width="9" style="674"/>
    <col min="4609" max="4609" width="10" style="674" customWidth="1"/>
    <col min="4610" max="4610" width="10.375" style="674" customWidth="1"/>
    <col min="4611" max="4611" width="9.125" style="674" customWidth="1"/>
    <col min="4612" max="4614" width="13.125" style="674" customWidth="1"/>
    <col min="4615" max="4615" width="23.25" style="674" customWidth="1"/>
    <col min="4616" max="4617" width="13.125" style="674" customWidth="1"/>
    <col min="4618" max="4864" width="9" style="674"/>
    <col min="4865" max="4865" width="10" style="674" customWidth="1"/>
    <col min="4866" max="4866" width="10.375" style="674" customWidth="1"/>
    <col min="4867" max="4867" width="9.125" style="674" customWidth="1"/>
    <col min="4868" max="4870" width="13.125" style="674" customWidth="1"/>
    <col min="4871" max="4871" width="23.25" style="674" customWidth="1"/>
    <col min="4872" max="4873" width="13.125" style="674" customWidth="1"/>
    <col min="4874" max="5120" width="9" style="674"/>
    <col min="5121" max="5121" width="10" style="674" customWidth="1"/>
    <col min="5122" max="5122" width="10.375" style="674" customWidth="1"/>
    <col min="5123" max="5123" width="9.125" style="674" customWidth="1"/>
    <col min="5124" max="5126" width="13.125" style="674" customWidth="1"/>
    <col min="5127" max="5127" width="23.25" style="674" customWidth="1"/>
    <col min="5128" max="5129" width="13.125" style="674" customWidth="1"/>
    <col min="5130" max="5376" width="9" style="674"/>
    <col min="5377" max="5377" width="10" style="674" customWidth="1"/>
    <col min="5378" max="5378" width="10.375" style="674" customWidth="1"/>
    <col min="5379" max="5379" width="9.125" style="674" customWidth="1"/>
    <col min="5380" max="5382" width="13.125" style="674" customWidth="1"/>
    <col min="5383" max="5383" width="23.25" style="674" customWidth="1"/>
    <col min="5384" max="5385" width="13.125" style="674" customWidth="1"/>
    <col min="5386" max="5632" width="9" style="674"/>
    <col min="5633" max="5633" width="10" style="674" customWidth="1"/>
    <col min="5634" max="5634" width="10.375" style="674" customWidth="1"/>
    <col min="5635" max="5635" width="9.125" style="674" customWidth="1"/>
    <col min="5636" max="5638" width="13.125" style="674" customWidth="1"/>
    <col min="5639" max="5639" width="23.25" style="674" customWidth="1"/>
    <col min="5640" max="5641" width="13.125" style="674" customWidth="1"/>
    <col min="5642" max="5888" width="9" style="674"/>
    <col min="5889" max="5889" width="10" style="674" customWidth="1"/>
    <col min="5890" max="5890" width="10.375" style="674" customWidth="1"/>
    <col min="5891" max="5891" width="9.125" style="674" customWidth="1"/>
    <col min="5892" max="5894" width="13.125" style="674" customWidth="1"/>
    <col min="5895" max="5895" width="23.25" style="674" customWidth="1"/>
    <col min="5896" max="5897" width="13.125" style="674" customWidth="1"/>
    <col min="5898" max="6144" width="9" style="674"/>
    <col min="6145" max="6145" width="10" style="674" customWidth="1"/>
    <col min="6146" max="6146" width="10.375" style="674" customWidth="1"/>
    <col min="6147" max="6147" width="9.125" style="674" customWidth="1"/>
    <col min="6148" max="6150" width="13.125" style="674" customWidth="1"/>
    <col min="6151" max="6151" width="23.25" style="674" customWidth="1"/>
    <col min="6152" max="6153" width="13.125" style="674" customWidth="1"/>
    <col min="6154" max="6400" width="9" style="674"/>
    <col min="6401" max="6401" width="10" style="674" customWidth="1"/>
    <col min="6402" max="6402" width="10.375" style="674" customWidth="1"/>
    <col min="6403" max="6403" width="9.125" style="674" customWidth="1"/>
    <col min="6404" max="6406" width="13.125" style="674" customWidth="1"/>
    <col min="6407" max="6407" width="23.25" style="674" customWidth="1"/>
    <col min="6408" max="6409" width="13.125" style="674" customWidth="1"/>
    <col min="6410" max="6656" width="9" style="674"/>
    <col min="6657" max="6657" width="10" style="674" customWidth="1"/>
    <col min="6658" max="6658" width="10.375" style="674" customWidth="1"/>
    <col min="6659" max="6659" width="9.125" style="674" customWidth="1"/>
    <col min="6660" max="6662" width="13.125" style="674" customWidth="1"/>
    <col min="6663" max="6663" width="23.25" style="674" customWidth="1"/>
    <col min="6664" max="6665" width="13.125" style="674" customWidth="1"/>
    <col min="6666" max="6912" width="9" style="674"/>
    <col min="6913" max="6913" width="10" style="674" customWidth="1"/>
    <col min="6914" max="6914" width="10.375" style="674" customWidth="1"/>
    <col min="6915" max="6915" width="9.125" style="674" customWidth="1"/>
    <col min="6916" max="6918" width="13.125" style="674" customWidth="1"/>
    <col min="6919" max="6919" width="23.25" style="674" customWidth="1"/>
    <col min="6920" max="6921" width="13.125" style="674" customWidth="1"/>
    <col min="6922" max="7168" width="9" style="674"/>
    <col min="7169" max="7169" width="10" style="674" customWidth="1"/>
    <col min="7170" max="7170" width="10.375" style="674" customWidth="1"/>
    <col min="7171" max="7171" width="9.125" style="674" customWidth="1"/>
    <col min="7172" max="7174" width="13.125" style="674" customWidth="1"/>
    <col min="7175" max="7175" width="23.25" style="674" customWidth="1"/>
    <col min="7176" max="7177" width="13.125" style="674" customWidth="1"/>
    <col min="7178" max="7424" width="9" style="674"/>
    <col min="7425" max="7425" width="10" style="674" customWidth="1"/>
    <col min="7426" max="7426" width="10.375" style="674" customWidth="1"/>
    <col min="7427" max="7427" width="9.125" style="674" customWidth="1"/>
    <col min="7428" max="7430" width="13.125" style="674" customWidth="1"/>
    <col min="7431" max="7431" width="23.25" style="674" customWidth="1"/>
    <col min="7432" max="7433" width="13.125" style="674" customWidth="1"/>
    <col min="7434" max="7680" width="9" style="674"/>
    <col min="7681" max="7681" width="10" style="674" customWidth="1"/>
    <col min="7682" max="7682" width="10.375" style="674" customWidth="1"/>
    <col min="7683" max="7683" width="9.125" style="674" customWidth="1"/>
    <col min="7684" max="7686" width="13.125" style="674" customWidth="1"/>
    <col min="7687" max="7687" width="23.25" style="674" customWidth="1"/>
    <col min="7688" max="7689" width="13.125" style="674" customWidth="1"/>
    <col min="7690" max="7936" width="9" style="674"/>
    <col min="7937" max="7937" width="10" style="674" customWidth="1"/>
    <col min="7938" max="7938" width="10.375" style="674" customWidth="1"/>
    <col min="7939" max="7939" width="9.125" style="674" customWidth="1"/>
    <col min="7940" max="7942" width="13.125" style="674" customWidth="1"/>
    <col min="7943" max="7943" width="23.25" style="674" customWidth="1"/>
    <col min="7944" max="7945" width="13.125" style="674" customWidth="1"/>
    <col min="7946" max="8192" width="9" style="674"/>
    <col min="8193" max="8193" width="10" style="674" customWidth="1"/>
    <col min="8194" max="8194" width="10.375" style="674" customWidth="1"/>
    <col min="8195" max="8195" width="9.125" style="674" customWidth="1"/>
    <col min="8196" max="8198" width="13.125" style="674" customWidth="1"/>
    <col min="8199" max="8199" width="23.25" style="674" customWidth="1"/>
    <col min="8200" max="8201" width="13.125" style="674" customWidth="1"/>
    <col min="8202" max="8448" width="9" style="674"/>
    <col min="8449" max="8449" width="10" style="674" customWidth="1"/>
    <col min="8450" max="8450" width="10.375" style="674" customWidth="1"/>
    <col min="8451" max="8451" width="9.125" style="674" customWidth="1"/>
    <col min="8452" max="8454" width="13.125" style="674" customWidth="1"/>
    <col min="8455" max="8455" width="23.25" style="674" customWidth="1"/>
    <col min="8456" max="8457" width="13.125" style="674" customWidth="1"/>
    <col min="8458" max="8704" width="9" style="674"/>
    <col min="8705" max="8705" width="10" style="674" customWidth="1"/>
    <col min="8706" max="8706" width="10.375" style="674" customWidth="1"/>
    <col min="8707" max="8707" width="9.125" style="674" customWidth="1"/>
    <col min="8708" max="8710" width="13.125" style="674" customWidth="1"/>
    <col min="8711" max="8711" width="23.25" style="674" customWidth="1"/>
    <col min="8712" max="8713" width="13.125" style="674" customWidth="1"/>
    <col min="8714" max="8960" width="9" style="674"/>
    <col min="8961" max="8961" width="10" style="674" customWidth="1"/>
    <col min="8962" max="8962" width="10.375" style="674" customWidth="1"/>
    <col min="8963" max="8963" width="9.125" style="674" customWidth="1"/>
    <col min="8964" max="8966" width="13.125" style="674" customWidth="1"/>
    <col min="8967" max="8967" width="23.25" style="674" customWidth="1"/>
    <col min="8968" max="8969" width="13.125" style="674" customWidth="1"/>
    <col min="8970" max="9216" width="9" style="674"/>
    <col min="9217" max="9217" width="10" style="674" customWidth="1"/>
    <col min="9218" max="9218" width="10.375" style="674" customWidth="1"/>
    <col min="9219" max="9219" width="9.125" style="674" customWidth="1"/>
    <col min="9220" max="9222" width="13.125" style="674" customWidth="1"/>
    <col min="9223" max="9223" width="23.25" style="674" customWidth="1"/>
    <col min="9224" max="9225" width="13.125" style="674" customWidth="1"/>
    <col min="9226" max="9472" width="9" style="674"/>
    <col min="9473" max="9473" width="10" style="674" customWidth="1"/>
    <col min="9474" max="9474" width="10.375" style="674" customWidth="1"/>
    <col min="9475" max="9475" width="9.125" style="674" customWidth="1"/>
    <col min="9476" max="9478" width="13.125" style="674" customWidth="1"/>
    <col min="9479" max="9479" width="23.25" style="674" customWidth="1"/>
    <col min="9480" max="9481" width="13.125" style="674" customWidth="1"/>
    <col min="9482" max="9728" width="9" style="674"/>
    <col min="9729" max="9729" width="10" style="674" customWidth="1"/>
    <col min="9730" max="9730" width="10.375" style="674" customWidth="1"/>
    <col min="9731" max="9731" width="9.125" style="674" customWidth="1"/>
    <col min="9732" max="9734" width="13.125" style="674" customWidth="1"/>
    <col min="9735" max="9735" width="23.25" style="674" customWidth="1"/>
    <col min="9736" max="9737" width="13.125" style="674" customWidth="1"/>
    <col min="9738" max="9984" width="9" style="674"/>
    <col min="9985" max="9985" width="10" style="674" customWidth="1"/>
    <col min="9986" max="9986" width="10.375" style="674" customWidth="1"/>
    <col min="9987" max="9987" width="9.125" style="674" customWidth="1"/>
    <col min="9988" max="9990" width="13.125" style="674" customWidth="1"/>
    <col min="9991" max="9991" width="23.25" style="674" customWidth="1"/>
    <col min="9992" max="9993" width="13.125" style="674" customWidth="1"/>
    <col min="9994" max="10240" width="9" style="674"/>
    <col min="10241" max="10241" width="10" style="674" customWidth="1"/>
    <col min="10242" max="10242" width="10.375" style="674" customWidth="1"/>
    <col min="10243" max="10243" width="9.125" style="674" customWidth="1"/>
    <col min="10244" max="10246" width="13.125" style="674" customWidth="1"/>
    <col min="10247" max="10247" width="23.25" style="674" customWidth="1"/>
    <col min="10248" max="10249" width="13.125" style="674" customWidth="1"/>
    <col min="10250" max="10496" width="9" style="674"/>
    <col min="10497" max="10497" width="10" style="674" customWidth="1"/>
    <col min="10498" max="10498" width="10.375" style="674" customWidth="1"/>
    <col min="10499" max="10499" width="9.125" style="674" customWidth="1"/>
    <col min="10500" max="10502" width="13.125" style="674" customWidth="1"/>
    <col min="10503" max="10503" width="23.25" style="674" customWidth="1"/>
    <col min="10504" max="10505" width="13.125" style="674" customWidth="1"/>
    <col min="10506" max="10752" width="9" style="674"/>
    <col min="10753" max="10753" width="10" style="674" customWidth="1"/>
    <col min="10754" max="10754" width="10.375" style="674" customWidth="1"/>
    <col min="10755" max="10755" width="9.125" style="674" customWidth="1"/>
    <col min="10756" max="10758" width="13.125" style="674" customWidth="1"/>
    <col min="10759" max="10759" width="23.25" style="674" customWidth="1"/>
    <col min="10760" max="10761" width="13.125" style="674" customWidth="1"/>
    <col min="10762" max="11008" width="9" style="674"/>
    <col min="11009" max="11009" width="10" style="674" customWidth="1"/>
    <col min="11010" max="11010" width="10.375" style="674" customWidth="1"/>
    <col min="11011" max="11011" width="9.125" style="674" customWidth="1"/>
    <col min="11012" max="11014" width="13.125" style="674" customWidth="1"/>
    <col min="11015" max="11015" width="23.25" style="674" customWidth="1"/>
    <col min="11016" max="11017" width="13.125" style="674" customWidth="1"/>
    <col min="11018" max="11264" width="9" style="674"/>
    <col min="11265" max="11265" width="10" style="674" customWidth="1"/>
    <col min="11266" max="11266" width="10.375" style="674" customWidth="1"/>
    <col min="11267" max="11267" width="9.125" style="674" customWidth="1"/>
    <col min="11268" max="11270" width="13.125" style="674" customWidth="1"/>
    <col min="11271" max="11271" width="23.25" style="674" customWidth="1"/>
    <col min="11272" max="11273" width="13.125" style="674" customWidth="1"/>
    <col min="11274" max="11520" width="9" style="674"/>
    <col min="11521" max="11521" width="10" style="674" customWidth="1"/>
    <col min="11522" max="11522" width="10.375" style="674" customWidth="1"/>
    <col min="11523" max="11523" width="9.125" style="674" customWidth="1"/>
    <col min="11524" max="11526" width="13.125" style="674" customWidth="1"/>
    <col min="11527" max="11527" width="23.25" style="674" customWidth="1"/>
    <col min="11528" max="11529" width="13.125" style="674" customWidth="1"/>
    <col min="11530" max="11776" width="9" style="674"/>
    <col min="11777" max="11777" width="10" style="674" customWidth="1"/>
    <col min="11778" max="11778" width="10.375" style="674" customWidth="1"/>
    <col min="11779" max="11779" width="9.125" style="674" customWidth="1"/>
    <col min="11780" max="11782" width="13.125" style="674" customWidth="1"/>
    <col min="11783" max="11783" width="23.25" style="674" customWidth="1"/>
    <col min="11784" max="11785" width="13.125" style="674" customWidth="1"/>
    <col min="11786" max="12032" width="9" style="674"/>
    <col min="12033" max="12033" width="10" style="674" customWidth="1"/>
    <col min="12034" max="12034" width="10.375" style="674" customWidth="1"/>
    <col min="12035" max="12035" width="9.125" style="674" customWidth="1"/>
    <col min="12036" max="12038" width="13.125" style="674" customWidth="1"/>
    <col min="12039" max="12039" width="23.25" style="674" customWidth="1"/>
    <col min="12040" max="12041" width="13.125" style="674" customWidth="1"/>
    <col min="12042" max="12288" width="9" style="674"/>
    <col min="12289" max="12289" width="10" style="674" customWidth="1"/>
    <col min="12290" max="12290" width="10.375" style="674" customWidth="1"/>
    <col min="12291" max="12291" width="9.125" style="674" customWidth="1"/>
    <col min="12292" max="12294" width="13.125" style="674" customWidth="1"/>
    <col min="12295" max="12295" width="23.25" style="674" customWidth="1"/>
    <col min="12296" max="12297" width="13.125" style="674" customWidth="1"/>
    <col min="12298" max="12544" width="9" style="674"/>
    <col min="12545" max="12545" width="10" style="674" customWidth="1"/>
    <col min="12546" max="12546" width="10.375" style="674" customWidth="1"/>
    <col min="12547" max="12547" width="9.125" style="674" customWidth="1"/>
    <col min="12548" max="12550" width="13.125" style="674" customWidth="1"/>
    <col min="12551" max="12551" width="23.25" style="674" customWidth="1"/>
    <col min="12552" max="12553" width="13.125" style="674" customWidth="1"/>
    <col min="12554" max="12800" width="9" style="674"/>
    <col min="12801" max="12801" width="10" style="674" customWidth="1"/>
    <col min="12802" max="12802" width="10.375" style="674" customWidth="1"/>
    <col min="12803" max="12803" width="9.125" style="674" customWidth="1"/>
    <col min="12804" max="12806" width="13.125" style="674" customWidth="1"/>
    <col min="12807" max="12807" width="23.25" style="674" customWidth="1"/>
    <col min="12808" max="12809" width="13.125" style="674" customWidth="1"/>
    <col min="12810" max="13056" width="9" style="674"/>
    <col min="13057" max="13057" width="10" style="674" customWidth="1"/>
    <col min="13058" max="13058" width="10.375" style="674" customWidth="1"/>
    <col min="13059" max="13059" width="9.125" style="674" customWidth="1"/>
    <col min="13060" max="13062" width="13.125" style="674" customWidth="1"/>
    <col min="13063" max="13063" width="23.25" style="674" customWidth="1"/>
    <col min="13064" max="13065" width="13.125" style="674" customWidth="1"/>
    <col min="13066" max="13312" width="9" style="674"/>
    <col min="13313" max="13313" width="10" style="674" customWidth="1"/>
    <col min="13314" max="13314" width="10.375" style="674" customWidth="1"/>
    <col min="13315" max="13315" width="9.125" style="674" customWidth="1"/>
    <col min="13316" max="13318" width="13.125" style="674" customWidth="1"/>
    <col min="13319" max="13319" width="23.25" style="674" customWidth="1"/>
    <col min="13320" max="13321" width="13.125" style="674" customWidth="1"/>
    <col min="13322" max="13568" width="9" style="674"/>
    <col min="13569" max="13569" width="10" style="674" customWidth="1"/>
    <col min="13570" max="13570" width="10.375" style="674" customWidth="1"/>
    <col min="13571" max="13571" width="9.125" style="674" customWidth="1"/>
    <col min="13572" max="13574" width="13.125" style="674" customWidth="1"/>
    <col min="13575" max="13575" width="23.25" style="674" customWidth="1"/>
    <col min="13576" max="13577" width="13.125" style="674" customWidth="1"/>
    <col min="13578" max="13824" width="9" style="674"/>
    <col min="13825" max="13825" width="10" style="674" customWidth="1"/>
    <col min="13826" max="13826" width="10.375" style="674" customWidth="1"/>
    <col min="13827" max="13827" width="9.125" style="674" customWidth="1"/>
    <col min="13828" max="13830" width="13.125" style="674" customWidth="1"/>
    <col min="13831" max="13831" width="23.25" style="674" customWidth="1"/>
    <col min="13832" max="13833" width="13.125" style="674" customWidth="1"/>
    <col min="13834" max="14080" width="9" style="674"/>
    <col min="14081" max="14081" width="10" style="674" customWidth="1"/>
    <col min="14082" max="14082" width="10.375" style="674" customWidth="1"/>
    <col min="14083" max="14083" width="9.125" style="674" customWidth="1"/>
    <col min="14084" max="14086" width="13.125" style="674" customWidth="1"/>
    <col min="14087" max="14087" width="23.25" style="674" customWidth="1"/>
    <col min="14088" max="14089" width="13.125" style="674" customWidth="1"/>
    <col min="14090" max="14336" width="9" style="674"/>
    <col min="14337" max="14337" width="10" style="674" customWidth="1"/>
    <col min="14338" max="14338" width="10.375" style="674" customWidth="1"/>
    <col min="14339" max="14339" width="9.125" style="674" customWidth="1"/>
    <col min="14340" max="14342" width="13.125" style="674" customWidth="1"/>
    <col min="14343" max="14343" width="23.25" style="674" customWidth="1"/>
    <col min="14344" max="14345" width="13.125" style="674" customWidth="1"/>
    <col min="14346" max="14592" width="9" style="674"/>
    <col min="14593" max="14593" width="10" style="674" customWidth="1"/>
    <col min="14594" max="14594" width="10.375" style="674" customWidth="1"/>
    <col min="14595" max="14595" width="9.125" style="674" customWidth="1"/>
    <col min="14596" max="14598" width="13.125" style="674" customWidth="1"/>
    <col min="14599" max="14599" width="23.25" style="674" customWidth="1"/>
    <col min="14600" max="14601" width="13.125" style="674" customWidth="1"/>
    <col min="14602" max="14848" width="9" style="674"/>
    <col min="14849" max="14849" width="10" style="674" customWidth="1"/>
    <col min="14850" max="14850" width="10.375" style="674" customWidth="1"/>
    <col min="14851" max="14851" width="9.125" style="674" customWidth="1"/>
    <col min="14852" max="14854" width="13.125" style="674" customWidth="1"/>
    <col min="14855" max="14855" width="23.25" style="674" customWidth="1"/>
    <col min="14856" max="14857" width="13.125" style="674" customWidth="1"/>
    <col min="14858" max="15104" width="9" style="674"/>
    <col min="15105" max="15105" width="10" style="674" customWidth="1"/>
    <col min="15106" max="15106" width="10.375" style="674" customWidth="1"/>
    <col min="15107" max="15107" width="9.125" style="674" customWidth="1"/>
    <col min="15108" max="15110" width="13.125" style="674" customWidth="1"/>
    <col min="15111" max="15111" width="23.25" style="674" customWidth="1"/>
    <col min="15112" max="15113" width="13.125" style="674" customWidth="1"/>
    <col min="15114" max="15360" width="9" style="674"/>
    <col min="15361" max="15361" width="10" style="674" customWidth="1"/>
    <col min="15362" max="15362" width="10.375" style="674" customWidth="1"/>
    <col min="15363" max="15363" width="9.125" style="674" customWidth="1"/>
    <col min="15364" max="15366" width="13.125" style="674" customWidth="1"/>
    <col min="15367" max="15367" width="23.25" style="674" customWidth="1"/>
    <col min="15368" max="15369" width="13.125" style="674" customWidth="1"/>
    <col min="15370" max="15616" width="9" style="674"/>
    <col min="15617" max="15617" width="10" style="674" customWidth="1"/>
    <col min="15618" max="15618" width="10.375" style="674" customWidth="1"/>
    <col min="15619" max="15619" width="9.125" style="674" customWidth="1"/>
    <col min="15620" max="15622" width="13.125" style="674" customWidth="1"/>
    <col min="15623" max="15623" width="23.25" style="674" customWidth="1"/>
    <col min="15624" max="15625" width="13.125" style="674" customWidth="1"/>
    <col min="15626" max="15872" width="9" style="674"/>
    <col min="15873" max="15873" width="10" style="674" customWidth="1"/>
    <col min="15874" max="15874" width="10.375" style="674" customWidth="1"/>
    <col min="15875" max="15875" width="9.125" style="674" customWidth="1"/>
    <col min="15876" max="15878" width="13.125" style="674" customWidth="1"/>
    <col min="15879" max="15879" width="23.25" style="674" customWidth="1"/>
    <col min="15880" max="15881" width="13.125" style="674" customWidth="1"/>
    <col min="15882" max="16128" width="9" style="674"/>
    <col min="16129" max="16129" width="10" style="674" customWidth="1"/>
    <col min="16130" max="16130" width="10.375" style="674" customWidth="1"/>
    <col min="16131" max="16131" width="9.125" style="674" customWidth="1"/>
    <col min="16132" max="16134" width="13.125" style="674" customWidth="1"/>
    <col min="16135" max="16135" width="23.25" style="674" customWidth="1"/>
    <col min="16136" max="16137" width="13.125" style="674" customWidth="1"/>
    <col min="16138" max="16384" width="9" style="674"/>
  </cols>
  <sheetData>
    <row r="1" spans="1:9" s="661" customFormat="1" ht="11.25" customHeight="1">
      <c r="A1" s="657"/>
      <c r="B1" s="657"/>
      <c r="C1" s="657"/>
      <c r="D1" s="658"/>
      <c r="E1" s="658"/>
      <c r="F1" s="659"/>
      <c r="G1" s="660"/>
    </row>
    <row r="2" spans="1:9" s="661" customFormat="1" ht="18.75" customHeight="1">
      <c r="A2" s="662" t="s">
        <v>617</v>
      </c>
      <c r="B2" s="663"/>
      <c r="C2" s="663"/>
      <c r="D2" s="663"/>
      <c r="E2" s="663"/>
      <c r="F2" s="663"/>
      <c r="G2" s="663"/>
    </row>
    <row r="3" spans="1:9" s="661" customFormat="1" ht="20.100000000000001" customHeight="1">
      <c r="A3" s="663"/>
      <c r="B3" s="663" t="s">
        <v>618</v>
      </c>
      <c r="C3" s="663"/>
      <c r="D3" s="663"/>
      <c r="E3" s="663"/>
      <c r="F3" s="663"/>
      <c r="G3" s="663"/>
    </row>
    <row r="4" spans="1:9" s="661" customFormat="1" ht="20.100000000000001" customHeight="1">
      <c r="A4" s="1082" t="s">
        <v>619</v>
      </c>
      <c r="B4" s="1083"/>
      <c r="C4" s="664" t="s">
        <v>238</v>
      </c>
      <c r="D4" s="664" t="s">
        <v>239</v>
      </c>
      <c r="E4" s="1084" t="s">
        <v>240</v>
      </c>
      <c r="F4" s="1085"/>
      <c r="G4" s="1086"/>
    </row>
    <row r="5" spans="1:9" s="661" customFormat="1" ht="20.100000000000001" customHeight="1">
      <c r="A5" s="1087" t="s">
        <v>256</v>
      </c>
      <c r="B5" s="1088"/>
      <c r="C5" s="665" t="s">
        <v>242</v>
      </c>
      <c r="D5" s="666">
        <f>토적집계표!G6+토적집계표!G7*0.5</f>
        <v>11463.5</v>
      </c>
      <c r="E5" s="1089" t="s">
        <v>620</v>
      </c>
      <c r="F5" s="1090"/>
      <c r="G5" s="1091"/>
    </row>
    <row r="6" spans="1:9" s="661" customFormat="1" ht="20.100000000000001" customHeight="1">
      <c r="A6" s="1092" t="s">
        <v>621</v>
      </c>
      <c r="B6" s="1093"/>
      <c r="C6" s="667" t="s">
        <v>242</v>
      </c>
      <c r="D6" s="668">
        <f>D5</f>
        <v>11463.5</v>
      </c>
      <c r="E6" s="1094" t="s">
        <v>256</v>
      </c>
      <c r="F6" s="1095"/>
      <c r="G6" s="1096"/>
    </row>
    <row r="7" spans="1:9" s="661" customFormat="1" ht="20.100000000000001" customHeight="1">
      <c r="A7" s="1092" t="s">
        <v>622</v>
      </c>
      <c r="B7" s="1093"/>
      <c r="C7" s="667" t="s">
        <v>249</v>
      </c>
      <c r="D7" s="769">
        <v>232.75</v>
      </c>
      <c r="E7" s="1097" t="s">
        <v>691</v>
      </c>
      <c r="F7" s="1098"/>
      <c r="G7" s="1099"/>
    </row>
    <row r="8" spans="1:9" s="661" customFormat="1" ht="20.100000000000001" customHeight="1">
      <c r="A8" s="1100" t="s">
        <v>623</v>
      </c>
      <c r="B8" s="1101"/>
      <c r="C8" s="669" t="s">
        <v>249</v>
      </c>
      <c r="D8" s="670">
        <f>D7*D5/10000</f>
        <v>266.81296250000003</v>
      </c>
      <c r="E8" s="1102" t="s">
        <v>624</v>
      </c>
      <c r="F8" s="1103"/>
      <c r="G8" s="1104"/>
    </row>
    <row r="9" spans="1:9" s="661" customFormat="1" ht="20.100000000000001" customHeight="1">
      <c r="A9" s="1105" t="s">
        <v>312</v>
      </c>
      <c r="B9" s="1106"/>
      <c r="C9" s="671" t="s">
        <v>242</v>
      </c>
      <c r="D9" s="672">
        <f>토적집계표!F18</f>
        <v>2922</v>
      </c>
      <c r="E9" s="1107" t="s">
        <v>656</v>
      </c>
      <c r="F9" s="1108"/>
      <c r="G9" s="1109"/>
    </row>
    <row r="10" spans="1:9" ht="20.100000000000001" customHeight="1">
      <c r="A10" s="1087" t="s">
        <v>625</v>
      </c>
      <c r="B10" s="1088"/>
      <c r="C10" s="665" t="s">
        <v>249</v>
      </c>
      <c r="D10" s="666">
        <f>D8*G19</f>
        <v>91.516846137500011</v>
      </c>
      <c r="E10" s="1110" t="s">
        <v>626</v>
      </c>
      <c r="F10" s="1111"/>
      <c r="G10" s="1112"/>
      <c r="H10" s="673"/>
    </row>
    <row r="11" spans="1:9" s="661" customFormat="1" ht="20.100000000000001" customHeight="1">
      <c r="A11" s="1113" t="s">
        <v>627</v>
      </c>
      <c r="B11" s="1114"/>
      <c r="C11" s="675" t="s">
        <v>255</v>
      </c>
      <c r="D11" s="676">
        <f>D8*G19*0.8</f>
        <v>73.213476910000011</v>
      </c>
      <c r="E11" s="1115" t="s">
        <v>628</v>
      </c>
      <c r="F11" s="1116"/>
      <c r="G11" s="1117"/>
    </row>
    <row r="12" spans="1:9" s="661" customFormat="1" ht="20.100000000000001" customHeight="1">
      <c r="A12" s="1100" t="s">
        <v>629</v>
      </c>
      <c r="B12" s="1101"/>
      <c r="C12" s="669" t="s">
        <v>249</v>
      </c>
      <c r="D12" s="693">
        <f>D8*E21</f>
        <v>92.450691506250024</v>
      </c>
      <c r="E12" s="1094" t="s">
        <v>630</v>
      </c>
      <c r="F12" s="1095"/>
      <c r="G12" s="1096"/>
    </row>
    <row r="13" spans="1:9" s="661" customFormat="1" ht="20.100000000000001" customHeight="1">
      <c r="A13" s="1113" t="s">
        <v>631</v>
      </c>
      <c r="B13" s="1114"/>
      <c r="C13" s="675" t="s">
        <v>255</v>
      </c>
      <c r="D13" s="676">
        <f>D8*E21*0.8</f>
        <v>73.960553205000025</v>
      </c>
      <c r="E13" s="1115" t="s">
        <v>632</v>
      </c>
      <c r="F13" s="1116"/>
      <c r="G13" s="1117"/>
    </row>
    <row r="14" spans="1:9" s="661" customFormat="1" ht="20.100000000000001" customHeight="1">
      <c r="A14" s="1119" t="s">
        <v>633</v>
      </c>
      <c r="B14" s="1120"/>
      <c r="C14" s="677" t="s">
        <v>634</v>
      </c>
      <c r="D14" s="680">
        <f>ROUNDDOWN(D10+D12,0)</f>
        <v>183</v>
      </c>
      <c r="E14" s="1121" t="s">
        <v>635</v>
      </c>
      <c r="F14" s="1122"/>
      <c r="G14" s="1123"/>
      <c r="I14" s="678"/>
    </row>
    <row r="15" spans="1:9" s="661" customFormat="1" ht="20.100000000000001" customHeight="1">
      <c r="A15" s="1119" t="s">
        <v>636</v>
      </c>
      <c r="B15" s="1120"/>
      <c r="C15" s="679" t="s">
        <v>637</v>
      </c>
      <c r="D15" s="680">
        <f>D11+D13</f>
        <v>147.17403011500005</v>
      </c>
      <c r="E15" s="1121" t="s">
        <v>638</v>
      </c>
      <c r="F15" s="1122"/>
      <c r="G15" s="1123"/>
    </row>
    <row r="16" spans="1:9" s="661" customFormat="1" ht="20.100000000000001" customHeight="1">
      <c r="A16" s="1119"/>
      <c r="B16" s="1120"/>
      <c r="C16" s="679"/>
      <c r="D16" s="681"/>
      <c r="E16" s="1121"/>
      <c r="F16" s="1122"/>
      <c r="G16" s="1123"/>
    </row>
    <row r="17" spans="1:9" s="661" customFormat="1" ht="40.5" customHeight="1">
      <c r="A17" s="1124" t="s">
        <v>639</v>
      </c>
      <c r="B17" s="1125"/>
      <c r="C17" s="1125"/>
      <c r="D17" s="1125"/>
      <c r="E17" s="1125"/>
      <c r="F17" s="682"/>
      <c r="G17" s="683"/>
    </row>
    <row r="18" spans="1:9" s="661" customFormat="1" ht="20.100000000000001" customHeight="1">
      <c r="A18" s="684" t="s">
        <v>619</v>
      </c>
      <c r="B18" s="1118" t="s">
        <v>640</v>
      </c>
      <c r="C18" s="1118"/>
      <c r="D18" s="685" t="s">
        <v>641</v>
      </c>
      <c r="E18" s="686" t="s">
        <v>642</v>
      </c>
      <c r="F18" s="686"/>
      <c r="G18" s="686" t="s">
        <v>643</v>
      </c>
    </row>
    <row r="19" spans="1:9" s="661" customFormat="1" ht="20.100000000000001" customHeight="1">
      <c r="A19" s="684" t="s">
        <v>644</v>
      </c>
      <c r="B19" s="1118">
        <v>0.22600000000000001</v>
      </c>
      <c r="C19" s="1118"/>
      <c r="D19" s="687">
        <v>0.34100000000000003</v>
      </c>
      <c r="E19" s="688">
        <f>(B19+D19)/2</f>
        <v>0.28350000000000003</v>
      </c>
      <c r="F19" s="686"/>
      <c r="G19" s="689">
        <f>(E19+E20)</f>
        <v>0.34300000000000003</v>
      </c>
    </row>
    <row r="20" spans="1:9" s="661" customFormat="1" ht="20.100000000000001" customHeight="1">
      <c r="A20" s="684" t="s">
        <v>645</v>
      </c>
      <c r="B20" s="1118">
        <v>6.3E-2</v>
      </c>
      <c r="C20" s="1118"/>
      <c r="D20" s="687">
        <v>5.6000000000000001E-2</v>
      </c>
      <c r="E20" s="688">
        <f>(B20+D20)/2</f>
        <v>5.9499999999999997E-2</v>
      </c>
      <c r="F20" s="686"/>
      <c r="G20" s="686"/>
    </row>
    <row r="21" spans="1:9" s="661" customFormat="1" ht="20.100000000000001" customHeight="1">
      <c r="A21" s="684" t="s">
        <v>646</v>
      </c>
      <c r="B21" s="1118">
        <v>0.31900000000000001</v>
      </c>
      <c r="C21" s="1118"/>
      <c r="D21" s="687">
        <v>0.374</v>
      </c>
      <c r="E21" s="688">
        <f>(B21+D21)/2</f>
        <v>0.34650000000000003</v>
      </c>
      <c r="F21" s="686"/>
      <c r="G21" s="686"/>
    </row>
    <row r="22" spans="1:9" s="661" customFormat="1" ht="20.100000000000001" customHeight="1">
      <c r="A22" s="684"/>
      <c r="B22" s="1126"/>
      <c r="C22" s="1127"/>
      <c r="D22" s="690"/>
      <c r="E22" s="686"/>
      <c r="F22" s="686"/>
      <c r="G22" s="686"/>
    </row>
    <row r="23" spans="1:9" s="661" customFormat="1" ht="20.100000000000001" customHeight="1">
      <c r="A23" s="698"/>
      <c r="B23" s="698"/>
      <c r="C23" s="698"/>
      <c r="D23" s="699"/>
      <c r="E23" s="700"/>
      <c r="F23" s="700"/>
      <c r="G23" s="700"/>
    </row>
    <row r="24" spans="1:9" s="661" customFormat="1" ht="20.100000000000001" customHeight="1">
      <c r="A24" s="69" t="s">
        <v>230</v>
      </c>
      <c r="C24" s="228">
        <v>10</v>
      </c>
      <c r="D24" s="68" t="s">
        <v>214</v>
      </c>
      <c r="E24" s="700"/>
      <c r="F24" s="700"/>
      <c r="G24" s="700"/>
    </row>
    <row r="25" spans="1:9" s="661" customFormat="1" ht="20.100000000000001" customHeight="1">
      <c r="A25" s="69" t="s">
        <v>231</v>
      </c>
      <c r="C25" s="776">
        <f>INT(토적집계표!F4/60)</f>
        <v>20</v>
      </c>
      <c r="D25" s="68" t="s">
        <v>214</v>
      </c>
      <c r="E25" s="700"/>
      <c r="F25" s="700"/>
      <c r="G25" s="700"/>
    </row>
    <row r="26" spans="1:9" s="661" customFormat="1" ht="20.100000000000001" customHeight="1">
      <c r="A26" s="698"/>
      <c r="B26" s="698"/>
      <c r="C26" s="698"/>
      <c r="D26" s="699"/>
      <c r="E26" s="700"/>
      <c r="F26" s="700"/>
      <c r="G26" s="700"/>
    </row>
    <row r="27" spans="1:9" s="661" customFormat="1" ht="20.100000000000001" customHeight="1">
      <c r="A27" s="698"/>
      <c r="B27" s="698"/>
      <c r="C27" s="698"/>
      <c r="D27" s="699"/>
      <c r="E27" s="700"/>
      <c r="F27" s="700"/>
      <c r="G27" s="700"/>
    </row>
    <row r="28" spans="1:9" s="661" customFormat="1" ht="20.100000000000001" customHeight="1">
      <c r="A28" s="698"/>
      <c r="B28" s="698"/>
      <c r="C28" s="698"/>
      <c r="D28" s="699"/>
      <c r="E28" s="700"/>
      <c r="F28" s="700"/>
      <c r="G28" s="700"/>
    </row>
    <row r="29" spans="1:9" s="661" customFormat="1" ht="20.100000000000001" customHeight="1">
      <c r="A29" s="698"/>
      <c r="B29" s="698"/>
      <c r="C29" s="698"/>
      <c r="D29" s="699"/>
      <c r="E29" s="700"/>
      <c r="F29" s="700"/>
      <c r="G29" s="700"/>
    </row>
    <row r="30" spans="1:9" s="661" customFormat="1" ht="20.100000000000001" customHeight="1">
      <c r="A30" s="698"/>
      <c r="B30" s="698"/>
      <c r="C30" s="698"/>
      <c r="D30" s="699"/>
      <c r="E30" s="700"/>
      <c r="F30" s="700"/>
      <c r="G30" s="700"/>
    </row>
    <row r="31" spans="1:9" ht="17.25" customHeight="1">
      <c r="A31" s="657"/>
      <c r="B31" s="657"/>
      <c r="C31" s="657"/>
      <c r="D31" s="658"/>
      <c r="E31" s="658"/>
      <c r="F31" s="659"/>
      <c r="G31" s="660"/>
    </row>
    <row r="32" spans="1:9" s="691" customFormat="1" ht="17.25" customHeight="1">
      <c r="A32" s="662" t="s">
        <v>647</v>
      </c>
      <c r="B32" s="663"/>
      <c r="C32" s="663"/>
      <c r="D32" s="663"/>
      <c r="E32" s="663"/>
      <c r="F32" s="663"/>
      <c r="G32" s="663"/>
      <c r="I32" s="674"/>
    </row>
    <row r="33" spans="1:9" ht="17.25" customHeight="1">
      <c r="A33" s="663"/>
      <c r="B33" s="663" t="s">
        <v>648</v>
      </c>
      <c r="C33" s="663"/>
      <c r="D33" s="663"/>
      <c r="E33" s="663"/>
      <c r="F33" s="663"/>
      <c r="G33" s="663"/>
    </row>
    <row r="34" spans="1:9" ht="17.25" customHeight="1">
      <c r="A34" s="1082" t="s">
        <v>619</v>
      </c>
      <c r="B34" s="1083"/>
      <c r="C34" s="664" t="s">
        <v>238</v>
      </c>
      <c r="D34" s="664" t="s">
        <v>239</v>
      </c>
      <c r="E34" s="1084" t="s">
        <v>240</v>
      </c>
      <c r="F34" s="1085"/>
      <c r="G34" s="1086"/>
    </row>
    <row r="35" spans="1:9" ht="17.25" customHeight="1">
      <c r="A35" s="1087" t="s">
        <v>256</v>
      </c>
      <c r="B35" s="1088"/>
      <c r="C35" s="665" t="s">
        <v>242</v>
      </c>
      <c r="D35" s="666"/>
      <c r="E35" s="1128" t="s">
        <v>620</v>
      </c>
      <c r="F35" s="1129"/>
      <c r="G35" s="1130"/>
    </row>
    <row r="36" spans="1:9" ht="17.25" customHeight="1">
      <c r="A36" s="1092" t="s">
        <v>621</v>
      </c>
      <c r="B36" s="1093"/>
      <c r="C36" s="667" t="s">
        <v>242</v>
      </c>
      <c r="D36" s="668"/>
      <c r="E36" s="1094" t="s">
        <v>256</v>
      </c>
      <c r="F36" s="1095"/>
      <c r="G36" s="1096"/>
    </row>
    <row r="37" spans="1:9" ht="17.25" customHeight="1">
      <c r="A37" s="1092" t="s">
        <v>622</v>
      </c>
      <c r="B37" s="1093"/>
      <c r="C37" s="667" t="s">
        <v>249</v>
      </c>
      <c r="D37" s="692"/>
      <c r="E37" s="1131" t="s">
        <v>649</v>
      </c>
      <c r="F37" s="1132"/>
      <c r="G37" s="1133"/>
    </row>
    <row r="38" spans="1:9" ht="17.25" customHeight="1">
      <c r="A38" s="1100" t="s">
        <v>623</v>
      </c>
      <c r="B38" s="1101"/>
      <c r="C38" s="669" t="s">
        <v>249</v>
      </c>
      <c r="D38" s="670">
        <f>D37*D35/10000</f>
        <v>0</v>
      </c>
      <c r="E38" s="1102" t="s">
        <v>624</v>
      </c>
      <c r="F38" s="1103"/>
      <c r="G38" s="1104"/>
    </row>
    <row r="39" spans="1:9" ht="17.25" customHeight="1">
      <c r="A39" s="1100" t="s">
        <v>312</v>
      </c>
      <c r="B39" s="1101"/>
      <c r="C39" s="667" t="s">
        <v>242</v>
      </c>
      <c r="D39" s="693">
        <f>[49]토공집계표!F36</f>
        <v>0</v>
      </c>
      <c r="E39" s="1102" t="s">
        <v>650</v>
      </c>
      <c r="F39" s="1103"/>
      <c r="G39" s="1104"/>
    </row>
    <row r="40" spans="1:9" ht="17.25" customHeight="1">
      <c r="A40" s="1100" t="s">
        <v>651</v>
      </c>
      <c r="B40" s="1101"/>
      <c r="C40" s="669" t="s">
        <v>249</v>
      </c>
      <c r="D40" s="670">
        <f>0.325*D38</f>
        <v>0</v>
      </c>
      <c r="E40" s="1094" t="s">
        <v>652</v>
      </c>
      <c r="F40" s="1095"/>
      <c r="G40" s="1096"/>
    </row>
    <row r="41" spans="1:9" s="691" customFormat="1" ht="17.25" customHeight="1">
      <c r="A41" s="1113" t="s">
        <v>651</v>
      </c>
      <c r="B41" s="1114"/>
      <c r="C41" s="675" t="s">
        <v>255</v>
      </c>
      <c r="D41" s="676">
        <f>0.325*D38*0.8</f>
        <v>0</v>
      </c>
      <c r="E41" s="1115" t="s">
        <v>653</v>
      </c>
      <c r="F41" s="1116"/>
      <c r="G41" s="1117"/>
      <c r="I41" s="674"/>
    </row>
    <row r="42" spans="1:9" s="691" customFormat="1" ht="17.25" customHeight="1">
      <c r="A42" s="1134" t="s">
        <v>633</v>
      </c>
      <c r="B42" s="1135"/>
      <c r="C42" s="694" t="s">
        <v>634</v>
      </c>
      <c r="D42" s="695">
        <f>D38*0.3+D40*0.6</f>
        <v>0</v>
      </c>
      <c r="E42" s="1136" t="s">
        <v>654</v>
      </c>
      <c r="F42" s="1137"/>
      <c r="G42" s="1138"/>
      <c r="I42" s="674"/>
    </row>
    <row r="43" spans="1:9" s="691" customFormat="1" ht="17.25" customHeight="1">
      <c r="A43" s="1134" t="s">
        <v>633</v>
      </c>
      <c r="B43" s="1135"/>
      <c r="C43" s="696" t="s">
        <v>655</v>
      </c>
      <c r="D43" s="695">
        <f>D42*0.8</f>
        <v>0</v>
      </c>
      <c r="E43" s="1136" t="s">
        <v>654</v>
      </c>
      <c r="F43" s="1137"/>
      <c r="G43" s="1138"/>
      <c r="I43" s="674"/>
    </row>
    <row r="48" spans="1:9" s="691" customFormat="1" ht="17.25" customHeight="1">
      <c r="D48" s="697"/>
      <c r="E48" s="697"/>
      <c r="F48" s="697"/>
      <c r="I48" s="674"/>
    </row>
  </sheetData>
  <autoFilter ref="A34:G40">
    <filterColumn colId="0" showButton="0"/>
    <filterColumn colId="4" showButton="0"/>
    <filterColumn colId="5" showButton="0"/>
  </autoFilter>
  <mergeCells count="52">
    <mergeCell ref="A42:B42"/>
    <mergeCell ref="E42:G42"/>
    <mergeCell ref="A43:B43"/>
    <mergeCell ref="E43:G43"/>
    <mergeCell ref="A39:B39"/>
    <mergeCell ref="E39:G39"/>
    <mergeCell ref="A40:B40"/>
    <mergeCell ref="E40:G40"/>
    <mergeCell ref="A41:B41"/>
    <mergeCell ref="E41:G41"/>
    <mergeCell ref="A36:B36"/>
    <mergeCell ref="E36:G36"/>
    <mergeCell ref="A37:B37"/>
    <mergeCell ref="E37:G37"/>
    <mergeCell ref="A38:B38"/>
    <mergeCell ref="E38:G38"/>
    <mergeCell ref="B21:C21"/>
    <mergeCell ref="B22:C22"/>
    <mergeCell ref="A34:B34"/>
    <mergeCell ref="E34:G34"/>
    <mergeCell ref="A35:B35"/>
    <mergeCell ref="E35:G35"/>
    <mergeCell ref="B20:C20"/>
    <mergeCell ref="A13:B13"/>
    <mergeCell ref="E13:G13"/>
    <mergeCell ref="A14:B14"/>
    <mergeCell ref="E14:G14"/>
    <mergeCell ref="A15:B15"/>
    <mergeCell ref="E15:G15"/>
    <mergeCell ref="A16:B16"/>
    <mergeCell ref="E16:G16"/>
    <mergeCell ref="A17:E17"/>
    <mergeCell ref="B18:C18"/>
    <mergeCell ref="B19:C19"/>
    <mergeCell ref="A10:B10"/>
    <mergeCell ref="E10:G10"/>
    <mergeCell ref="A11:B11"/>
    <mergeCell ref="E11:G11"/>
    <mergeCell ref="A12:B12"/>
    <mergeCell ref="E12:G12"/>
    <mergeCell ref="A7:B7"/>
    <mergeCell ref="E7:G7"/>
    <mergeCell ref="A8:B8"/>
    <mergeCell ref="E8:G8"/>
    <mergeCell ref="A9:B9"/>
    <mergeCell ref="E9:G9"/>
    <mergeCell ref="A4:B4"/>
    <mergeCell ref="E4:G4"/>
    <mergeCell ref="A5:B5"/>
    <mergeCell ref="E5:G5"/>
    <mergeCell ref="A6:B6"/>
    <mergeCell ref="E6:G6"/>
  </mergeCells>
  <phoneticPr fontId="5" type="noConversion"/>
  <pageMargins left="1.4960629921259843" right="0.23622047244094491" top="0.47244094488188981" bottom="0.19685039370078741" header="0.15748031496062992" footer="0.15748031496062992"/>
  <pageSetup paperSize="9" scale="94" orientation="landscape" blackAndWhite="1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showZeros="0" view="pageBreakPreview" zoomScaleNormal="100" zoomScaleSheetLayoutView="100" workbookViewId="0">
      <selection activeCell="R19" sqref="R19"/>
    </sheetView>
  </sheetViews>
  <sheetFormatPr defaultRowHeight="12"/>
  <cols>
    <col min="1" max="1" width="8.375" style="730" customWidth="1"/>
    <col min="2" max="2" width="11.125" style="730" customWidth="1"/>
    <col min="3" max="3" width="12.125" style="730" customWidth="1"/>
    <col min="4" max="4" width="7.875" style="730" customWidth="1"/>
    <col min="5" max="5" width="7.75" style="730" customWidth="1"/>
    <col min="6" max="6" width="9.375" style="730" customWidth="1"/>
    <col min="7" max="7" width="9.75" style="730" customWidth="1"/>
    <col min="8" max="8" width="9" style="730" customWidth="1"/>
    <col min="9" max="9" width="8.5" style="730" customWidth="1"/>
    <col min="10" max="10" width="9.375" style="730" customWidth="1"/>
    <col min="11" max="11" width="10.625" style="730" bestFit="1" customWidth="1"/>
    <col min="12" max="12" width="9.875" style="730" customWidth="1"/>
    <col min="13" max="13" width="10" style="730" customWidth="1"/>
    <col min="14" max="14" width="6.875" style="730" customWidth="1"/>
    <col min="15" max="257" width="9" style="730"/>
    <col min="258" max="258" width="8.375" style="730" customWidth="1"/>
    <col min="259" max="259" width="11.125" style="730" customWidth="1"/>
    <col min="260" max="260" width="7.875" style="730" customWidth="1"/>
    <col min="261" max="261" width="7.75" style="730" customWidth="1"/>
    <col min="262" max="262" width="9.875" style="730" customWidth="1"/>
    <col min="263" max="263" width="10.625" style="730" bestFit="1" customWidth="1"/>
    <col min="264" max="264" width="10.125" style="730" customWidth="1"/>
    <col min="265" max="265" width="10.625" style="730" bestFit="1" customWidth="1"/>
    <col min="266" max="266" width="9.375" style="730" customWidth="1"/>
    <col min="267" max="267" width="10.625" style="730" bestFit="1" customWidth="1"/>
    <col min="268" max="268" width="11" style="730" customWidth="1"/>
    <col min="269" max="269" width="11.5" style="730" customWidth="1"/>
    <col min="270" max="270" width="5.625" style="730" customWidth="1"/>
    <col min="271" max="513" width="9" style="730"/>
    <col min="514" max="514" width="8.375" style="730" customWidth="1"/>
    <col min="515" max="515" width="11.125" style="730" customWidth="1"/>
    <col min="516" max="516" width="7.875" style="730" customWidth="1"/>
    <col min="517" max="517" width="7.75" style="730" customWidth="1"/>
    <col min="518" max="518" width="9.875" style="730" customWidth="1"/>
    <col min="519" max="519" width="10.625" style="730" bestFit="1" customWidth="1"/>
    <col min="520" max="520" width="10.125" style="730" customWidth="1"/>
    <col min="521" max="521" width="10.625" style="730" bestFit="1" customWidth="1"/>
    <col min="522" max="522" width="9.375" style="730" customWidth="1"/>
    <col min="523" max="523" width="10.625" style="730" bestFit="1" customWidth="1"/>
    <col min="524" max="524" width="11" style="730" customWidth="1"/>
    <col min="525" max="525" width="11.5" style="730" customWidth="1"/>
    <col min="526" max="526" width="5.625" style="730" customWidth="1"/>
    <col min="527" max="769" width="9" style="730"/>
    <col min="770" max="770" width="8.375" style="730" customWidth="1"/>
    <col min="771" max="771" width="11.125" style="730" customWidth="1"/>
    <col min="772" max="772" width="7.875" style="730" customWidth="1"/>
    <col min="773" max="773" width="7.75" style="730" customWidth="1"/>
    <col min="774" max="774" width="9.875" style="730" customWidth="1"/>
    <col min="775" max="775" width="10.625" style="730" bestFit="1" customWidth="1"/>
    <col min="776" max="776" width="10.125" style="730" customWidth="1"/>
    <col min="777" max="777" width="10.625" style="730" bestFit="1" customWidth="1"/>
    <col min="778" max="778" width="9.375" style="730" customWidth="1"/>
    <col min="779" max="779" width="10.625" style="730" bestFit="1" customWidth="1"/>
    <col min="780" max="780" width="11" style="730" customWidth="1"/>
    <col min="781" max="781" width="11.5" style="730" customWidth="1"/>
    <col min="782" max="782" width="5.625" style="730" customWidth="1"/>
    <col min="783" max="1025" width="9" style="730"/>
    <col min="1026" max="1026" width="8.375" style="730" customWidth="1"/>
    <col min="1027" max="1027" width="11.125" style="730" customWidth="1"/>
    <col min="1028" max="1028" width="7.875" style="730" customWidth="1"/>
    <col min="1029" max="1029" width="7.75" style="730" customWidth="1"/>
    <col min="1030" max="1030" width="9.875" style="730" customWidth="1"/>
    <col min="1031" max="1031" width="10.625" style="730" bestFit="1" customWidth="1"/>
    <col min="1032" max="1032" width="10.125" style="730" customWidth="1"/>
    <col min="1033" max="1033" width="10.625" style="730" bestFit="1" customWidth="1"/>
    <col min="1034" max="1034" width="9.375" style="730" customWidth="1"/>
    <col min="1035" max="1035" width="10.625" style="730" bestFit="1" customWidth="1"/>
    <col min="1036" max="1036" width="11" style="730" customWidth="1"/>
    <col min="1037" max="1037" width="11.5" style="730" customWidth="1"/>
    <col min="1038" max="1038" width="5.625" style="730" customWidth="1"/>
    <col min="1039" max="1281" width="9" style="730"/>
    <col min="1282" max="1282" width="8.375" style="730" customWidth="1"/>
    <col min="1283" max="1283" width="11.125" style="730" customWidth="1"/>
    <col min="1284" max="1284" width="7.875" style="730" customWidth="1"/>
    <col min="1285" max="1285" width="7.75" style="730" customWidth="1"/>
    <col min="1286" max="1286" width="9.875" style="730" customWidth="1"/>
    <col min="1287" max="1287" width="10.625" style="730" bestFit="1" customWidth="1"/>
    <col min="1288" max="1288" width="10.125" style="730" customWidth="1"/>
    <col min="1289" max="1289" width="10.625" style="730" bestFit="1" customWidth="1"/>
    <col min="1290" max="1290" width="9.375" style="730" customWidth="1"/>
    <col min="1291" max="1291" width="10.625" style="730" bestFit="1" customWidth="1"/>
    <col min="1292" max="1292" width="11" style="730" customWidth="1"/>
    <col min="1293" max="1293" width="11.5" style="730" customWidth="1"/>
    <col min="1294" max="1294" width="5.625" style="730" customWidth="1"/>
    <col min="1295" max="1537" width="9" style="730"/>
    <col min="1538" max="1538" width="8.375" style="730" customWidth="1"/>
    <col min="1539" max="1539" width="11.125" style="730" customWidth="1"/>
    <col min="1540" max="1540" width="7.875" style="730" customWidth="1"/>
    <col min="1541" max="1541" width="7.75" style="730" customWidth="1"/>
    <col min="1542" max="1542" width="9.875" style="730" customWidth="1"/>
    <col min="1543" max="1543" width="10.625" style="730" bestFit="1" customWidth="1"/>
    <col min="1544" max="1544" width="10.125" style="730" customWidth="1"/>
    <col min="1545" max="1545" width="10.625" style="730" bestFit="1" customWidth="1"/>
    <col min="1546" max="1546" width="9.375" style="730" customWidth="1"/>
    <col min="1547" max="1547" width="10.625" style="730" bestFit="1" customWidth="1"/>
    <col min="1548" max="1548" width="11" style="730" customWidth="1"/>
    <col min="1549" max="1549" width="11.5" style="730" customWidth="1"/>
    <col min="1550" max="1550" width="5.625" style="730" customWidth="1"/>
    <col min="1551" max="1793" width="9" style="730"/>
    <col min="1794" max="1794" width="8.375" style="730" customWidth="1"/>
    <col min="1795" max="1795" width="11.125" style="730" customWidth="1"/>
    <col min="1796" max="1796" width="7.875" style="730" customWidth="1"/>
    <col min="1797" max="1797" width="7.75" style="730" customWidth="1"/>
    <col min="1798" max="1798" width="9.875" style="730" customWidth="1"/>
    <col min="1799" max="1799" width="10.625" style="730" bestFit="1" customWidth="1"/>
    <col min="1800" max="1800" width="10.125" style="730" customWidth="1"/>
    <col min="1801" max="1801" width="10.625" style="730" bestFit="1" customWidth="1"/>
    <col min="1802" max="1802" width="9.375" style="730" customWidth="1"/>
    <col min="1803" max="1803" width="10.625" style="730" bestFit="1" customWidth="1"/>
    <col min="1804" max="1804" width="11" style="730" customWidth="1"/>
    <col min="1805" max="1805" width="11.5" style="730" customWidth="1"/>
    <col min="1806" max="1806" width="5.625" style="730" customWidth="1"/>
    <col min="1807" max="2049" width="9" style="730"/>
    <col min="2050" max="2050" width="8.375" style="730" customWidth="1"/>
    <col min="2051" max="2051" width="11.125" style="730" customWidth="1"/>
    <col min="2052" max="2052" width="7.875" style="730" customWidth="1"/>
    <col min="2053" max="2053" width="7.75" style="730" customWidth="1"/>
    <col min="2054" max="2054" width="9.875" style="730" customWidth="1"/>
    <col min="2055" max="2055" width="10.625" style="730" bestFit="1" customWidth="1"/>
    <col min="2056" max="2056" width="10.125" style="730" customWidth="1"/>
    <col min="2057" max="2057" width="10.625" style="730" bestFit="1" customWidth="1"/>
    <col min="2058" max="2058" width="9.375" style="730" customWidth="1"/>
    <col min="2059" max="2059" width="10.625" style="730" bestFit="1" customWidth="1"/>
    <col min="2060" max="2060" width="11" style="730" customWidth="1"/>
    <col min="2061" max="2061" width="11.5" style="730" customWidth="1"/>
    <col min="2062" max="2062" width="5.625" style="730" customWidth="1"/>
    <col min="2063" max="2305" width="9" style="730"/>
    <col min="2306" max="2306" width="8.375" style="730" customWidth="1"/>
    <col min="2307" max="2307" width="11.125" style="730" customWidth="1"/>
    <col min="2308" max="2308" width="7.875" style="730" customWidth="1"/>
    <col min="2309" max="2309" width="7.75" style="730" customWidth="1"/>
    <col min="2310" max="2310" width="9.875" style="730" customWidth="1"/>
    <col min="2311" max="2311" width="10.625" style="730" bestFit="1" customWidth="1"/>
    <col min="2312" max="2312" width="10.125" style="730" customWidth="1"/>
    <col min="2313" max="2313" width="10.625" style="730" bestFit="1" customWidth="1"/>
    <col min="2314" max="2314" width="9.375" style="730" customWidth="1"/>
    <col min="2315" max="2315" width="10.625" style="730" bestFit="1" customWidth="1"/>
    <col min="2316" max="2316" width="11" style="730" customWidth="1"/>
    <col min="2317" max="2317" width="11.5" style="730" customWidth="1"/>
    <col min="2318" max="2318" width="5.625" style="730" customWidth="1"/>
    <col min="2319" max="2561" width="9" style="730"/>
    <col min="2562" max="2562" width="8.375" style="730" customWidth="1"/>
    <col min="2563" max="2563" width="11.125" style="730" customWidth="1"/>
    <col min="2564" max="2564" width="7.875" style="730" customWidth="1"/>
    <col min="2565" max="2565" width="7.75" style="730" customWidth="1"/>
    <col min="2566" max="2566" width="9.875" style="730" customWidth="1"/>
    <col min="2567" max="2567" width="10.625" style="730" bestFit="1" customWidth="1"/>
    <col min="2568" max="2568" width="10.125" style="730" customWidth="1"/>
    <col min="2569" max="2569" width="10.625" style="730" bestFit="1" customWidth="1"/>
    <col min="2570" max="2570" width="9.375" style="730" customWidth="1"/>
    <col min="2571" max="2571" width="10.625" style="730" bestFit="1" customWidth="1"/>
    <col min="2572" max="2572" width="11" style="730" customWidth="1"/>
    <col min="2573" max="2573" width="11.5" style="730" customWidth="1"/>
    <col min="2574" max="2574" width="5.625" style="730" customWidth="1"/>
    <col min="2575" max="2817" width="9" style="730"/>
    <col min="2818" max="2818" width="8.375" style="730" customWidth="1"/>
    <col min="2819" max="2819" width="11.125" style="730" customWidth="1"/>
    <col min="2820" max="2820" width="7.875" style="730" customWidth="1"/>
    <col min="2821" max="2821" width="7.75" style="730" customWidth="1"/>
    <col min="2822" max="2822" width="9.875" style="730" customWidth="1"/>
    <col min="2823" max="2823" width="10.625" style="730" bestFit="1" customWidth="1"/>
    <col min="2824" max="2824" width="10.125" style="730" customWidth="1"/>
    <col min="2825" max="2825" width="10.625" style="730" bestFit="1" customWidth="1"/>
    <col min="2826" max="2826" width="9.375" style="730" customWidth="1"/>
    <col min="2827" max="2827" width="10.625" style="730" bestFit="1" customWidth="1"/>
    <col min="2828" max="2828" width="11" style="730" customWidth="1"/>
    <col min="2829" max="2829" width="11.5" style="730" customWidth="1"/>
    <col min="2830" max="2830" width="5.625" style="730" customWidth="1"/>
    <col min="2831" max="3073" width="9" style="730"/>
    <col min="3074" max="3074" width="8.375" style="730" customWidth="1"/>
    <col min="3075" max="3075" width="11.125" style="730" customWidth="1"/>
    <col min="3076" max="3076" width="7.875" style="730" customWidth="1"/>
    <col min="3077" max="3077" width="7.75" style="730" customWidth="1"/>
    <col min="3078" max="3078" width="9.875" style="730" customWidth="1"/>
    <col min="3079" max="3079" width="10.625" style="730" bestFit="1" customWidth="1"/>
    <col min="3080" max="3080" width="10.125" style="730" customWidth="1"/>
    <col min="3081" max="3081" width="10.625" style="730" bestFit="1" customWidth="1"/>
    <col min="3082" max="3082" width="9.375" style="730" customWidth="1"/>
    <col min="3083" max="3083" width="10.625" style="730" bestFit="1" customWidth="1"/>
    <col min="3084" max="3084" width="11" style="730" customWidth="1"/>
    <col min="3085" max="3085" width="11.5" style="730" customWidth="1"/>
    <col min="3086" max="3086" width="5.625" style="730" customWidth="1"/>
    <col min="3087" max="3329" width="9" style="730"/>
    <col min="3330" max="3330" width="8.375" style="730" customWidth="1"/>
    <col min="3331" max="3331" width="11.125" style="730" customWidth="1"/>
    <col min="3332" max="3332" width="7.875" style="730" customWidth="1"/>
    <col min="3333" max="3333" width="7.75" style="730" customWidth="1"/>
    <col min="3334" max="3334" width="9.875" style="730" customWidth="1"/>
    <col min="3335" max="3335" width="10.625" style="730" bestFit="1" customWidth="1"/>
    <col min="3336" max="3336" width="10.125" style="730" customWidth="1"/>
    <col min="3337" max="3337" width="10.625" style="730" bestFit="1" customWidth="1"/>
    <col min="3338" max="3338" width="9.375" style="730" customWidth="1"/>
    <col min="3339" max="3339" width="10.625" style="730" bestFit="1" customWidth="1"/>
    <col min="3340" max="3340" width="11" style="730" customWidth="1"/>
    <col min="3341" max="3341" width="11.5" style="730" customWidth="1"/>
    <col min="3342" max="3342" width="5.625" style="730" customWidth="1"/>
    <col min="3343" max="3585" width="9" style="730"/>
    <col min="3586" max="3586" width="8.375" style="730" customWidth="1"/>
    <col min="3587" max="3587" width="11.125" style="730" customWidth="1"/>
    <col min="3588" max="3588" width="7.875" style="730" customWidth="1"/>
    <col min="3589" max="3589" width="7.75" style="730" customWidth="1"/>
    <col min="3590" max="3590" width="9.875" style="730" customWidth="1"/>
    <col min="3591" max="3591" width="10.625" style="730" bestFit="1" customWidth="1"/>
    <col min="3592" max="3592" width="10.125" style="730" customWidth="1"/>
    <col min="3593" max="3593" width="10.625" style="730" bestFit="1" customWidth="1"/>
    <col min="3594" max="3594" width="9.375" style="730" customWidth="1"/>
    <col min="3595" max="3595" width="10.625" style="730" bestFit="1" customWidth="1"/>
    <col min="3596" max="3596" width="11" style="730" customWidth="1"/>
    <col min="3597" max="3597" width="11.5" style="730" customWidth="1"/>
    <col min="3598" max="3598" width="5.625" style="730" customWidth="1"/>
    <col min="3599" max="3841" width="9" style="730"/>
    <col min="3842" max="3842" width="8.375" style="730" customWidth="1"/>
    <col min="3843" max="3843" width="11.125" style="730" customWidth="1"/>
    <col min="3844" max="3844" width="7.875" style="730" customWidth="1"/>
    <col min="3845" max="3845" width="7.75" style="730" customWidth="1"/>
    <col min="3846" max="3846" width="9.875" style="730" customWidth="1"/>
    <col min="3847" max="3847" width="10.625" style="730" bestFit="1" customWidth="1"/>
    <col min="3848" max="3848" width="10.125" style="730" customWidth="1"/>
    <col min="3849" max="3849" width="10.625" style="730" bestFit="1" customWidth="1"/>
    <col min="3850" max="3850" width="9.375" style="730" customWidth="1"/>
    <col min="3851" max="3851" width="10.625" style="730" bestFit="1" customWidth="1"/>
    <col min="3852" max="3852" width="11" style="730" customWidth="1"/>
    <col min="3853" max="3853" width="11.5" style="730" customWidth="1"/>
    <col min="3854" max="3854" width="5.625" style="730" customWidth="1"/>
    <col min="3855" max="4097" width="9" style="730"/>
    <col min="4098" max="4098" width="8.375" style="730" customWidth="1"/>
    <col min="4099" max="4099" width="11.125" style="730" customWidth="1"/>
    <col min="4100" max="4100" width="7.875" style="730" customWidth="1"/>
    <col min="4101" max="4101" width="7.75" style="730" customWidth="1"/>
    <col min="4102" max="4102" width="9.875" style="730" customWidth="1"/>
    <col min="4103" max="4103" width="10.625" style="730" bestFit="1" customWidth="1"/>
    <col min="4104" max="4104" width="10.125" style="730" customWidth="1"/>
    <col min="4105" max="4105" width="10.625" style="730" bestFit="1" customWidth="1"/>
    <col min="4106" max="4106" width="9.375" style="730" customWidth="1"/>
    <col min="4107" max="4107" width="10.625" style="730" bestFit="1" customWidth="1"/>
    <col min="4108" max="4108" width="11" style="730" customWidth="1"/>
    <col min="4109" max="4109" width="11.5" style="730" customWidth="1"/>
    <col min="4110" max="4110" width="5.625" style="730" customWidth="1"/>
    <col min="4111" max="4353" width="9" style="730"/>
    <col min="4354" max="4354" width="8.375" style="730" customWidth="1"/>
    <col min="4355" max="4355" width="11.125" style="730" customWidth="1"/>
    <col min="4356" max="4356" width="7.875" style="730" customWidth="1"/>
    <col min="4357" max="4357" width="7.75" style="730" customWidth="1"/>
    <col min="4358" max="4358" width="9.875" style="730" customWidth="1"/>
    <col min="4359" max="4359" width="10.625" style="730" bestFit="1" customWidth="1"/>
    <col min="4360" max="4360" width="10.125" style="730" customWidth="1"/>
    <col min="4361" max="4361" width="10.625" style="730" bestFit="1" customWidth="1"/>
    <col min="4362" max="4362" width="9.375" style="730" customWidth="1"/>
    <col min="4363" max="4363" width="10.625" style="730" bestFit="1" customWidth="1"/>
    <col min="4364" max="4364" width="11" style="730" customWidth="1"/>
    <col min="4365" max="4365" width="11.5" style="730" customWidth="1"/>
    <col min="4366" max="4366" width="5.625" style="730" customWidth="1"/>
    <col min="4367" max="4609" width="9" style="730"/>
    <col min="4610" max="4610" width="8.375" style="730" customWidth="1"/>
    <col min="4611" max="4611" width="11.125" style="730" customWidth="1"/>
    <col min="4612" max="4612" width="7.875" style="730" customWidth="1"/>
    <col min="4613" max="4613" width="7.75" style="730" customWidth="1"/>
    <col min="4614" max="4614" width="9.875" style="730" customWidth="1"/>
    <col min="4615" max="4615" width="10.625" style="730" bestFit="1" customWidth="1"/>
    <col min="4616" max="4616" width="10.125" style="730" customWidth="1"/>
    <col min="4617" max="4617" width="10.625" style="730" bestFit="1" customWidth="1"/>
    <col min="4618" max="4618" width="9.375" style="730" customWidth="1"/>
    <col min="4619" max="4619" width="10.625" style="730" bestFit="1" customWidth="1"/>
    <col min="4620" max="4620" width="11" style="730" customWidth="1"/>
    <col min="4621" max="4621" width="11.5" style="730" customWidth="1"/>
    <col min="4622" max="4622" width="5.625" style="730" customWidth="1"/>
    <col min="4623" max="4865" width="9" style="730"/>
    <col min="4866" max="4866" width="8.375" style="730" customWidth="1"/>
    <col min="4867" max="4867" width="11.125" style="730" customWidth="1"/>
    <col min="4868" max="4868" width="7.875" style="730" customWidth="1"/>
    <col min="4869" max="4869" width="7.75" style="730" customWidth="1"/>
    <col min="4870" max="4870" width="9.875" style="730" customWidth="1"/>
    <col min="4871" max="4871" width="10.625" style="730" bestFit="1" customWidth="1"/>
    <col min="4872" max="4872" width="10.125" style="730" customWidth="1"/>
    <col min="4873" max="4873" width="10.625" style="730" bestFit="1" customWidth="1"/>
    <col min="4874" max="4874" width="9.375" style="730" customWidth="1"/>
    <col min="4875" max="4875" width="10.625" style="730" bestFit="1" customWidth="1"/>
    <col min="4876" max="4876" width="11" style="730" customWidth="1"/>
    <col min="4877" max="4877" width="11.5" style="730" customWidth="1"/>
    <col min="4878" max="4878" width="5.625" style="730" customWidth="1"/>
    <col min="4879" max="5121" width="9" style="730"/>
    <col min="5122" max="5122" width="8.375" style="730" customWidth="1"/>
    <col min="5123" max="5123" width="11.125" style="730" customWidth="1"/>
    <col min="5124" max="5124" width="7.875" style="730" customWidth="1"/>
    <col min="5125" max="5125" width="7.75" style="730" customWidth="1"/>
    <col min="5126" max="5126" width="9.875" style="730" customWidth="1"/>
    <col min="5127" max="5127" width="10.625" style="730" bestFit="1" customWidth="1"/>
    <col min="5128" max="5128" width="10.125" style="730" customWidth="1"/>
    <col min="5129" max="5129" width="10.625" style="730" bestFit="1" customWidth="1"/>
    <col min="5130" max="5130" width="9.375" style="730" customWidth="1"/>
    <col min="5131" max="5131" width="10.625" style="730" bestFit="1" customWidth="1"/>
    <col min="5132" max="5132" width="11" style="730" customWidth="1"/>
    <col min="5133" max="5133" width="11.5" style="730" customWidth="1"/>
    <col min="5134" max="5134" width="5.625" style="730" customWidth="1"/>
    <col min="5135" max="5377" width="9" style="730"/>
    <col min="5378" max="5378" width="8.375" style="730" customWidth="1"/>
    <col min="5379" max="5379" width="11.125" style="730" customWidth="1"/>
    <col min="5380" max="5380" width="7.875" style="730" customWidth="1"/>
    <col min="5381" max="5381" width="7.75" style="730" customWidth="1"/>
    <col min="5382" max="5382" width="9.875" style="730" customWidth="1"/>
    <col min="5383" max="5383" width="10.625" style="730" bestFit="1" customWidth="1"/>
    <col min="5384" max="5384" width="10.125" style="730" customWidth="1"/>
    <col min="5385" max="5385" width="10.625" style="730" bestFit="1" customWidth="1"/>
    <col min="5386" max="5386" width="9.375" style="730" customWidth="1"/>
    <col min="5387" max="5387" width="10.625" style="730" bestFit="1" customWidth="1"/>
    <col min="5388" max="5388" width="11" style="730" customWidth="1"/>
    <col min="5389" max="5389" width="11.5" style="730" customWidth="1"/>
    <col min="5390" max="5390" width="5.625" style="730" customWidth="1"/>
    <col min="5391" max="5633" width="9" style="730"/>
    <col min="5634" max="5634" width="8.375" style="730" customWidth="1"/>
    <col min="5635" max="5635" width="11.125" style="730" customWidth="1"/>
    <col min="5636" max="5636" width="7.875" style="730" customWidth="1"/>
    <col min="5637" max="5637" width="7.75" style="730" customWidth="1"/>
    <col min="5638" max="5638" width="9.875" style="730" customWidth="1"/>
    <col min="5639" max="5639" width="10.625" style="730" bestFit="1" customWidth="1"/>
    <col min="5640" max="5640" width="10.125" style="730" customWidth="1"/>
    <col min="5641" max="5641" width="10.625" style="730" bestFit="1" customWidth="1"/>
    <col min="5642" max="5642" width="9.375" style="730" customWidth="1"/>
    <col min="5643" max="5643" width="10.625" style="730" bestFit="1" customWidth="1"/>
    <col min="5644" max="5644" width="11" style="730" customWidth="1"/>
    <col min="5645" max="5645" width="11.5" style="730" customWidth="1"/>
    <col min="5646" max="5646" width="5.625" style="730" customWidth="1"/>
    <col min="5647" max="5889" width="9" style="730"/>
    <col min="5890" max="5890" width="8.375" style="730" customWidth="1"/>
    <col min="5891" max="5891" width="11.125" style="730" customWidth="1"/>
    <col min="5892" max="5892" width="7.875" style="730" customWidth="1"/>
    <col min="5893" max="5893" width="7.75" style="730" customWidth="1"/>
    <col min="5894" max="5894" width="9.875" style="730" customWidth="1"/>
    <col min="5895" max="5895" width="10.625" style="730" bestFit="1" customWidth="1"/>
    <col min="5896" max="5896" width="10.125" style="730" customWidth="1"/>
    <col min="5897" max="5897" width="10.625" style="730" bestFit="1" customWidth="1"/>
    <col min="5898" max="5898" width="9.375" style="730" customWidth="1"/>
    <col min="5899" max="5899" width="10.625" style="730" bestFit="1" customWidth="1"/>
    <col min="5900" max="5900" width="11" style="730" customWidth="1"/>
    <col min="5901" max="5901" width="11.5" style="730" customWidth="1"/>
    <col min="5902" max="5902" width="5.625" style="730" customWidth="1"/>
    <col min="5903" max="6145" width="9" style="730"/>
    <col min="6146" max="6146" width="8.375" style="730" customWidth="1"/>
    <col min="6147" max="6147" width="11.125" style="730" customWidth="1"/>
    <col min="6148" max="6148" width="7.875" style="730" customWidth="1"/>
    <col min="6149" max="6149" width="7.75" style="730" customWidth="1"/>
    <col min="6150" max="6150" width="9.875" style="730" customWidth="1"/>
    <col min="6151" max="6151" width="10.625" style="730" bestFit="1" customWidth="1"/>
    <col min="6152" max="6152" width="10.125" style="730" customWidth="1"/>
    <col min="6153" max="6153" width="10.625" style="730" bestFit="1" customWidth="1"/>
    <col min="6154" max="6154" width="9.375" style="730" customWidth="1"/>
    <col min="6155" max="6155" width="10.625" style="730" bestFit="1" customWidth="1"/>
    <col min="6156" max="6156" width="11" style="730" customWidth="1"/>
    <col min="6157" max="6157" width="11.5" style="730" customWidth="1"/>
    <col min="6158" max="6158" width="5.625" style="730" customWidth="1"/>
    <col min="6159" max="6401" width="9" style="730"/>
    <col min="6402" max="6402" width="8.375" style="730" customWidth="1"/>
    <col min="6403" max="6403" width="11.125" style="730" customWidth="1"/>
    <col min="6404" max="6404" width="7.875" style="730" customWidth="1"/>
    <col min="6405" max="6405" width="7.75" style="730" customWidth="1"/>
    <col min="6406" max="6406" width="9.875" style="730" customWidth="1"/>
    <col min="6407" max="6407" width="10.625" style="730" bestFit="1" customWidth="1"/>
    <col min="6408" max="6408" width="10.125" style="730" customWidth="1"/>
    <col min="6409" max="6409" width="10.625" style="730" bestFit="1" customWidth="1"/>
    <col min="6410" max="6410" width="9.375" style="730" customWidth="1"/>
    <col min="6411" max="6411" width="10.625" style="730" bestFit="1" customWidth="1"/>
    <col min="6412" max="6412" width="11" style="730" customWidth="1"/>
    <col min="6413" max="6413" width="11.5" style="730" customWidth="1"/>
    <col min="6414" max="6414" width="5.625" style="730" customWidth="1"/>
    <col min="6415" max="6657" width="9" style="730"/>
    <col min="6658" max="6658" width="8.375" style="730" customWidth="1"/>
    <col min="6659" max="6659" width="11.125" style="730" customWidth="1"/>
    <col min="6660" max="6660" width="7.875" style="730" customWidth="1"/>
    <col min="6661" max="6661" width="7.75" style="730" customWidth="1"/>
    <col min="6662" max="6662" width="9.875" style="730" customWidth="1"/>
    <col min="6663" max="6663" width="10.625" style="730" bestFit="1" customWidth="1"/>
    <col min="6664" max="6664" width="10.125" style="730" customWidth="1"/>
    <col min="6665" max="6665" width="10.625" style="730" bestFit="1" customWidth="1"/>
    <col min="6666" max="6666" width="9.375" style="730" customWidth="1"/>
    <col min="6667" max="6667" width="10.625" style="730" bestFit="1" customWidth="1"/>
    <col min="6668" max="6668" width="11" style="730" customWidth="1"/>
    <col min="6669" max="6669" width="11.5" style="730" customWidth="1"/>
    <col min="6670" max="6670" width="5.625" style="730" customWidth="1"/>
    <col min="6671" max="6913" width="9" style="730"/>
    <col min="6914" max="6914" width="8.375" style="730" customWidth="1"/>
    <col min="6915" max="6915" width="11.125" style="730" customWidth="1"/>
    <col min="6916" max="6916" width="7.875" style="730" customWidth="1"/>
    <col min="6917" max="6917" width="7.75" style="730" customWidth="1"/>
    <col min="6918" max="6918" width="9.875" style="730" customWidth="1"/>
    <col min="6919" max="6919" width="10.625" style="730" bestFit="1" customWidth="1"/>
    <col min="6920" max="6920" width="10.125" style="730" customWidth="1"/>
    <col min="6921" max="6921" width="10.625" style="730" bestFit="1" customWidth="1"/>
    <col min="6922" max="6922" width="9.375" style="730" customWidth="1"/>
    <col min="6923" max="6923" width="10.625" style="730" bestFit="1" customWidth="1"/>
    <col min="6924" max="6924" width="11" style="730" customWidth="1"/>
    <col min="6925" max="6925" width="11.5" style="730" customWidth="1"/>
    <col min="6926" max="6926" width="5.625" style="730" customWidth="1"/>
    <col min="6927" max="7169" width="9" style="730"/>
    <col min="7170" max="7170" width="8.375" style="730" customWidth="1"/>
    <col min="7171" max="7171" width="11.125" style="730" customWidth="1"/>
    <col min="7172" max="7172" width="7.875" style="730" customWidth="1"/>
    <col min="7173" max="7173" width="7.75" style="730" customWidth="1"/>
    <col min="7174" max="7174" width="9.875" style="730" customWidth="1"/>
    <col min="7175" max="7175" width="10.625" style="730" bestFit="1" customWidth="1"/>
    <col min="7176" max="7176" width="10.125" style="730" customWidth="1"/>
    <col min="7177" max="7177" width="10.625" style="730" bestFit="1" customWidth="1"/>
    <col min="7178" max="7178" width="9.375" style="730" customWidth="1"/>
    <col min="7179" max="7179" width="10.625" style="730" bestFit="1" customWidth="1"/>
    <col min="7180" max="7180" width="11" style="730" customWidth="1"/>
    <col min="7181" max="7181" width="11.5" style="730" customWidth="1"/>
    <col min="7182" max="7182" width="5.625" style="730" customWidth="1"/>
    <col min="7183" max="7425" width="9" style="730"/>
    <col min="7426" max="7426" width="8.375" style="730" customWidth="1"/>
    <col min="7427" max="7427" width="11.125" style="730" customWidth="1"/>
    <col min="7428" max="7428" width="7.875" style="730" customWidth="1"/>
    <col min="7429" max="7429" width="7.75" style="730" customWidth="1"/>
    <col min="7430" max="7430" width="9.875" style="730" customWidth="1"/>
    <col min="7431" max="7431" width="10.625" style="730" bestFit="1" customWidth="1"/>
    <col min="7432" max="7432" width="10.125" style="730" customWidth="1"/>
    <col min="7433" max="7433" width="10.625" style="730" bestFit="1" customWidth="1"/>
    <col min="7434" max="7434" width="9.375" style="730" customWidth="1"/>
    <col min="7435" max="7435" width="10.625" style="730" bestFit="1" customWidth="1"/>
    <col min="7436" max="7436" width="11" style="730" customWidth="1"/>
    <col min="7437" max="7437" width="11.5" style="730" customWidth="1"/>
    <col min="7438" max="7438" width="5.625" style="730" customWidth="1"/>
    <col min="7439" max="7681" width="9" style="730"/>
    <col min="7682" max="7682" width="8.375" style="730" customWidth="1"/>
    <col min="7683" max="7683" width="11.125" style="730" customWidth="1"/>
    <col min="7684" max="7684" width="7.875" style="730" customWidth="1"/>
    <col min="7685" max="7685" width="7.75" style="730" customWidth="1"/>
    <col min="7686" max="7686" width="9.875" style="730" customWidth="1"/>
    <col min="7687" max="7687" width="10.625" style="730" bestFit="1" customWidth="1"/>
    <col min="7688" max="7688" width="10.125" style="730" customWidth="1"/>
    <col min="7689" max="7689" width="10.625" style="730" bestFit="1" customWidth="1"/>
    <col min="7690" max="7690" width="9.375" style="730" customWidth="1"/>
    <col min="7691" max="7691" width="10.625" style="730" bestFit="1" customWidth="1"/>
    <col min="7692" max="7692" width="11" style="730" customWidth="1"/>
    <col min="7693" max="7693" width="11.5" style="730" customWidth="1"/>
    <col min="7694" max="7694" width="5.625" style="730" customWidth="1"/>
    <col min="7695" max="7937" width="9" style="730"/>
    <col min="7938" max="7938" width="8.375" style="730" customWidth="1"/>
    <col min="7939" max="7939" width="11.125" style="730" customWidth="1"/>
    <col min="7940" max="7940" width="7.875" style="730" customWidth="1"/>
    <col min="7941" max="7941" width="7.75" style="730" customWidth="1"/>
    <col min="7942" max="7942" width="9.875" style="730" customWidth="1"/>
    <col min="7943" max="7943" width="10.625" style="730" bestFit="1" customWidth="1"/>
    <col min="7944" max="7944" width="10.125" style="730" customWidth="1"/>
    <col min="7945" max="7945" width="10.625" style="730" bestFit="1" customWidth="1"/>
    <col min="7946" max="7946" width="9.375" style="730" customWidth="1"/>
    <col min="7947" max="7947" width="10.625" style="730" bestFit="1" customWidth="1"/>
    <col min="7948" max="7948" width="11" style="730" customWidth="1"/>
    <col min="7949" max="7949" width="11.5" style="730" customWidth="1"/>
    <col min="7950" max="7950" width="5.625" style="730" customWidth="1"/>
    <col min="7951" max="8193" width="9" style="730"/>
    <col min="8194" max="8194" width="8.375" style="730" customWidth="1"/>
    <col min="8195" max="8195" width="11.125" style="730" customWidth="1"/>
    <col min="8196" max="8196" width="7.875" style="730" customWidth="1"/>
    <col min="8197" max="8197" width="7.75" style="730" customWidth="1"/>
    <col min="8198" max="8198" width="9.875" style="730" customWidth="1"/>
    <col min="8199" max="8199" width="10.625" style="730" bestFit="1" customWidth="1"/>
    <col min="8200" max="8200" width="10.125" style="730" customWidth="1"/>
    <col min="8201" max="8201" width="10.625" style="730" bestFit="1" customWidth="1"/>
    <col min="8202" max="8202" width="9.375" style="730" customWidth="1"/>
    <col min="8203" max="8203" width="10.625" style="730" bestFit="1" customWidth="1"/>
    <col min="8204" max="8204" width="11" style="730" customWidth="1"/>
    <col min="8205" max="8205" width="11.5" style="730" customWidth="1"/>
    <col min="8206" max="8206" width="5.625" style="730" customWidth="1"/>
    <col min="8207" max="8449" width="9" style="730"/>
    <col min="8450" max="8450" width="8.375" style="730" customWidth="1"/>
    <col min="8451" max="8451" width="11.125" style="730" customWidth="1"/>
    <col min="8452" max="8452" width="7.875" style="730" customWidth="1"/>
    <col min="8453" max="8453" width="7.75" style="730" customWidth="1"/>
    <col min="8454" max="8454" width="9.875" style="730" customWidth="1"/>
    <col min="8455" max="8455" width="10.625" style="730" bestFit="1" customWidth="1"/>
    <col min="8456" max="8456" width="10.125" style="730" customWidth="1"/>
    <col min="8457" max="8457" width="10.625" style="730" bestFit="1" customWidth="1"/>
    <col min="8458" max="8458" width="9.375" style="730" customWidth="1"/>
    <col min="8459" max="8459" width="10.625" style="730" bestFit="1" customWidth="1"/>
    <col min="8460" max="8460" width="11" style="730" customWidth="1"/>
    <col min="8461" max="8461" width="11.5" style="730" customWidth="1"/>
    <col min="8462" max="8462" width="5.625" style="730" customWidth="1"/>
    <col min="8463" max="8705" width="9" style="730"/>
    <col min="8706" max="8706" width="8.375" style="730" customWidth="1"/>
    <col min="8707" max="8707" width="11.125" style="730" customWidth="1"/>
    <col min="8708" max="8708" width="7.875" style="730" customWidth="1"/>
    <col min="8709" max="8709" width="7.75" style="730" customWidth="1"/>
    <col min="8710" max="8710" width="9.875" style="730" customWidth="1"/>
    <col min="8711" max="8711" width="10.625" style="730" bestFit="1" customWidth="1"/>
    <col min="8712" max="8712" width="10.125" style="730" customWidth="1"/>
    <col min="8713" max="8713" width="10.625" style="730" bestFit="1" customWidth="1"/>
    <col min="8714" max="8714" width="9.375" style="730" customWidth="1"/>
    <col min="8715" max="8715" width="10.625" style="730" bestFit="1" customWidth="1"/>
    <col min="8716" max="8716" width="11" style="730" customWidth="1"/>
    <col min="8717" max="8717" width="11.5" style="730" customWidth="1"/>
    <col min="8718" max="8718" width="5.625" style="730" customWidth="1"/>
    <col min="8719" max="8961" width="9" style="730"/>
    <col min="8962" max="8962" width="8.375" style="730" customWidth="1"/>
    <col min="8963" max="8963" width="11.125" style="730" customWidth="1"/>
    <col min="8964" max="8964" width="7.875" style="730" customWidth="1"/>
    <col min="8965" max="8965" width="7.75" style="730" customWidth="1"/>
    <col min="8966" max="8966" width="9.875" style="730" customWidth="1"/>
    <col min="8967" max="8967" width="10.625" style="730" bestFit="1" customWidth="1"/>
    <col min="8968" max="8968" width="10.125" style="730" customWidth="1"/>
    <col min="8969" max="8969" width="10.625" style="730" bestFit="1" customWidth="1"/>
    <col min="8970" max="8970" width="9.375" style="730" customWidth="1"/>
    <col min="8971" max="8971" width="10.625" style="730" bestFit="1" customWidth="1"/>
    <col min="8972" max="8972" width="11" style="730" customWidth="1"/>
    <col min="8973" max="8973" width="11.5" style="730" customWidth="1"/>
    <col min="8974" max="8974" width="5.625" style="730" customWidth="1"/>
    <col min="8975" max="9217" width="9" style="730"/>
    <col min="9218" max="9218" width="8.375" style="730" customWidth="1"/>
    <col min="9219" max="9219" width="11.125" style="730" customWidth="1"/>
    <col min="9220" max="9220" width="7.875" style="730" customWidth="1"/>
    <col min="9221" max="9221" width="7.75" style="730" customWidth="1"/>
    <col min="9222" max="9222" width="9.875" style="730" customWidth="1"/>
    <col min="9223" max="9223" width="10.625" style="730" bestFit="1" customWidth="1"/>
    <col min="9224" max="9224" width="10.125" style="730" customWidth="1"/>
    <col min="9225" max="9225" width="10.625" style="730" bestFit="1" customWidth="1"/>
    <col min="9226" max="9226" width="9.375" style="730" customWidth="1"/>
    <col min="9227" max="9227" width="10.625" style="730" bestFit="1" customWidth="1"/>
    <col min="9228" max="9228" width="11" style="730" customWidth="1"/>
    <col min="9229" max="9229" width="11.5" style="730" customWidth="1"/>
    <col min="9230" max="9230" width="5.625" style="730" customWidth="1"/>
    <col min="9231" max="9473" width="9" style="730"/>
    <col min="9474" max="9474" width="8.375" style="730" customWidth="1"/>
    <col min="9475" max="9475" width="11.125" style="730" customWidth="1"/>
    <col min="9476" max="9476" width="7.875" style="730" customWidth="1"/>
    <col min="9477" max="9477" width="7.75" style="730" customWidth="1"/>
    <col min="9478" max="9478" width="9.875" style="730" customWidth="1"/>
    <col min="9479" max="9479" width="10.625" style="730" bestFit="1" customWidth="1"/>
    <col min="9480" max="9480" width="10.125" style="730" customWidth="1"/>
    <col min="9481" max="9481" width="10.625" style="730" bestFit="1" customWidth="1"/>
    <col min="9482" max="9482" width="9.375" style="730" customWidth="1"/>
    <col min="9483" max="9483" width="10.625" style="730" bestFit="1" customWidth="1"/>
    <col min="9484" max="9484" width="11" style="730" customWidth="1"/>
    <col min="9485" max="9485" width="11.5" style="730" customWidth="1"/>
    <col min="9486" max="9486" width="5.625" style="730" customWidth="1"/>
    <col min="9487" max="9729" width="9" style="730"/>
    <col min="9730" max="9730" width="8.375" style="730" customWidth="1"/>
    <col min="9731" max="9731" width="11.125" style="730" customWidth="1"/>
    <col min="9732" max="9732" width="7.875" style="730" customWidth="1"/>
    <col min="9733" max="9733" width="7.75" style="730" customWidth="1"/>
    <col min="9734" max="9734" width="9.875" style="730" customWidth="1"/>
    <col min="9735" max="9735" width="10.625" style="730" bestFit="1" customWidth="1"/>
    <col min="9736" max="9736" width="10.125" style="730" customWidth="1"/>
    <col min="9737" max="9737" width="10.625" style="730" bestFit="1" customWidth="1"/>
    <col min="9738" max="9738" width="9.375" style="730" customWidth="1"/>
    <col min="9739" max="9739" width="10.625" style="730" bestFit="1" customWidth="1"/>
    <col min="9740" max="9740" width="11" style="730" customWidth="1"/>
    <col min="9741" max="9741" width="11.5" style="730" customWidth="1"/>
    <col min="9742" max="9742" width="5.625" style="730" customWidth="1"/>
    <col min="9743" max="9985" width="9" style="730"/>
    <col min="9986" max="9986" width="8.375" style="730" customWidth="1"/>
    <col min="9987" max="9987" width="11.125" style="730" customWidth="1"/>
    <col min="9988" max="9988" width="7.875" style="730" customWidth="1"/>
    <col min="9989" max="9989" width="7.75" style="730" customWidth="1"/>
    <col min="9990" max="9990" width="9.875" style="730" customWidth="1"/>
    <col min="9991" max="9991" width="10.625" style="730" bestFit="1" customWidth="1"/>
    <col min="9992" max="9992" width="10.125" style="730" customWidth="1"/>
    <col min="9993" max="9993" width="10.625" style="730" bestFit="1" customWidth="1"/>
    <col min="9994" max="9994" width="9.375" style="730" customWidth="1"/>
    <col min="9995" max="9995" width="10.625" style="730" bestFit="1" customWidth="1"/>
    <col min="9996" max="9996" width="11" style="730" customWidth="1"/>
    <col min="9997" max="9997" width="11.5" style="730" customWidth="1"/>
    <col min="9998" max="9998" width="5.625" style="730" customWidth="1"/>
    <col min="9999" max="10241" width="9" style="730"/>
    <col min="10242" max="10242" width="8.375" style="730" customWidth="1"/>
    <col min="10243" max="10243" width="11.125" style="730" customWidth="1"/>
    <col min="10244" max="10244" width="7.875" style="730" customWidth="1"/>
    <col min="10245" max="10245" width="7.75" style="730" customWidth="1"/>
    <col min="10246" max="10246" width="9.875" style="730" customWidth="1"/>
    <col min="10247" max="10247" width="10.625" style="730" bestFit="1" customWidth="1"/>
    <col min="10248" max="10248" width="10.125" style="730" customWidth="1"/>
    <col min="10249" max="10249" width="10.625" style="730" bestFit="1" customWidth="1"/>
    <col min="10250" max="10250" width="9.375" style="730" customWidth="1"/>
    <col min="10251" max="10251" width="10.625" style="730" bestFit="1" customWidth="1"/>
    <col min="10252" max="10252" width="11" style="730" customWidth="1"/>
    <col min="10253" max="10253" width="11.5" style="730" customWidth="1"/>
    <col min="10254" max="10254" width="5.625" style="730" customWidth="1"/>
    <col min="10255" max="10497" width="9" style="730"/>
    <col min="10498" max="10498" width="8.375" style="730" customWidth="1"/>
    <col min="10499" max="10499" width="11.125" style="730" customWidth="1"/>
    <col min="10500" max="10500" width="7.875" style="730" customWidth="1"/>
    <col min="10501" max="10501" width="7.75" style="730" customWidth="1"/>
    <col min="10502" max="10502" width="9.875" style="730" customWidth="1"/>
    <col min="10503" max="10503" width="10.625" style="730" bestFit="1" customWidth="1"/>
    <col min="10504" max="10504" width="10.125" style="730" customWidth="1"/>
    <col min="10505" max="10505" width="10.625" style="730" bestFit="1" customWidth="1"/>
    <col min="10506" max="10506" width="9.375" style="730" customWidth="1"/>
    <col min="10507" max="10507" width="10.625" style="730" bestFit="1" customWidth="1"/>
    <col min="10508" max="10508" width="11" style="730" customWidth="1"/>
    <col min="10509" max="10509" width="11.5" style="730" customWidth="1"/>
    <col min="10510" max="10510" width="5.625" style="730" customWidth="1"/>
    <col min="10511" max="10753" width="9" style="730"/>
    <col min="10754" max="10754" width="8.375" style="730" customWidth="1"/>
    <col min="10755" max="10755" width="11.125" style="730" customWidth="1"/>
    <col min="10756" max="10756" width="7.875" style="730" customWidth="1"/>
    <col min="10757" max="10757" width="7.75" style="730" customWidth="1"/>
    <col min="10758" max="10758" width="9.875" style="730" customWidth="1"/>
    <col min="10759" max="10759" width="10.625" style="730" bestFit="1" customWidth="1"/>
    <col min="10760" max="10760" width="10.125" style="730" customWidth="1"/>
    <col min="10761" max="10761" width="10.625" style="730" bestFit="1" customWidth="1"/>
    <col min="10762" max="10762" width="9.375" style="730" customWidth="1"/>
    <col min="10763" max="10763" width="10.625" style="730" bestFit="1" customWidth="1"/>
    <col min="10764" max="10764" width="11" style="730" customWidth="1"/>
    <col min="10765" max="10765" width="11.5" style="730" customWidth="1"/>
    <col min="10766" max="10766" width="5.625" style="730" customWidth="1"/>
    <col min="10767" max="11009" width="9" style="730"/>
    <col min="11010" max="11010" width="8.375" style="730" customWidth="1"/>
    <col min="11011" max="11011" width="11.125" style="730" customWidth="1"/>
    <col min="11012" max="11012" width="7.875" style="730" customWidth="1"/>
    <col min="11013" max="11013" width="7.75" style="730" customWidth="1"/>
    <col min="11014" max="11014" width="9.875" style="730" customWidth="1"/>
    <col min="11015" max="11015" width="10.625" style="730" bestFit="1" customWidth="1"/>
    <col min="11016" max="11016" width="10.125" style="730" customWidth="1"/>
    <col min="11017" max="11017" width="10.625" style="730" bestFit="1" customWidth="1"/>
    <col min="11018" max="11018" width="9.375" style="730" customWidth="1"/>
    <col min="11019" max="11019" width="10.625" style="730" bestFit="1" customWidth="1"/>
    <col min="11020" max="11020" width="11" style="730" customWidth="1"/>
    <col min="11021" max="11021" width="11.5" style="730" customWidth="1"/>
    <col min="11022" max="11022" width="5.625" style="730" customWidth="1"/>
    <col min="11023" max="11265" width="9" style="730"/>
    <col min="11266" max="11266" width="8.375" style="730" customWidth="1"/>
    <col min="11267" max="11267" width="11.125" style="730" customWidth="1"/>
    <col min="11268" max="11268" width="7.875" style="730" customWidth="1"/>
    <col min="11269" max="11269" width="7.75" style="730" customWidth="1"/>
    <col min="11270" max="11270" width="9.875" style="730" customWidth="1"/>
    <col min="11271" max="11271" width="10.625" style="730" bestFit="1" customWidth="1"/>
    <col min="11272" max="11272" width="10.125" style="730" customWidth="1"/>
    <col min="11273" max="11273" width="10.625" style="730" bestFit="1" customWidth="1"/>
    <col min="11274" max="11274" width="9.375" style="730" customWidth="1"/>
    <col min="11275" max="11275" width="10.625" style="730" bestFit="1" customWidth="1"/>
    <col min="11276" max="11276" width="11" style="730" customWidth="1"/>
    <col min="11277" max="11277" width="11.5" style="730" customWidth="1"/>
    <col min="11278" max="11278" width="5.625" style="730" customWidth="1"/>
    <col min="11279" max="11521" width="9" style="730"/>
    <col min="11522" max="11522" width="8.375" style="730" customWidth="1"/>
    <col min="11523" max="11523" width="11.125" style="730" customWidth="1"/>
    <col min="11524" max="11524" width="7.875" style="730" customWidth="1"/>
    <col min="11525" max="11525" width="7.75" style="730" customWidth="1"/>
    <col min="11526" max="11526" width="9.875" style="730" customWidth="1"/>
    <col min="11527" max="11527" width="10.625" style="730" bestFit="1" customWidth="1"/>
    <col min="11528" max="11528" width="10.125" style="730" customWidth="1"/>
    <col min="11529" max="11529" width="10.625" style="730" bestFit="1" customWidth="1"/>
    <col min="11530" max="11530" width="9.375" style="730" customWidth="1"/>
    <col min="11531" max="11531" width="10.625" style="730" bestFit="1" customWidth="1"/>
    <col min="11532" max="11532" width="11" style="730" customWidth="1"/>
    <col min="11533" max="11533" width="11.5" style="730" customWidth="1"/>
    <col min="11534" max="11534" width="5.625" style="730" customWidth="1"/>
    <col min="11535" max="11777" width="9" style="730"/>
    <col min="11778" max="11778" width="8.375" style="730" customWidth="1"/>
    <col min="11779" max="11779" width="11.125" style="730" customWidth="1"/>
    <col min="11780" max="11780" width="7.875" style="730" customWidth="1"/>
    <col min="11781" max="11781" width="7.75" style="730" customWidth="1"/>
    <col min="11782" max="11782" width="9.875" style="730" customWidth="1"/>
    <col min="11783" max="11783" width="10.625" style="730" bestFit="1" customWidth="1"/>
    <col min="11784" max="11784" width="10.125" style="730" customWidth="1"/>
    <col min="11785" max="11785" width="10.625" style="730" bestFit="1" customWidth="1"/>
    <col min="11786" max="11786" width="9.375" style="730" customWidth="1"/>
    <col min="11787" max="11787" width="10.625" style="730" bestFit="1" customWidth="1"/>
    <col min="11788" max="11788" width="11" style="730" customWidth="1"/>
    <col min="11789" max="11789" width="11.5" style="730" customWidth="1"/>
    <col min="11790" max="11790" width="5.625" style="730" customWidth="1"/>
    <col min="11791" max="12033" width="9" style="730"/>
    <col min="12034" max="12034" width="8.375" style="730" customWidth="1"/>
    <col min="12035" max="12035" width="11.125" style="730" customWidth="1"/>
    <col min="12036" max="12036" width="7.875" style="730" customWidth="1"/>
    <col min="12037" max="12037" width="7.75" style="730" customWidth="1"/>
    <col min="12038" max="12038" width="9.875" style="730" customWidth="1"/>
    <col min="12039" max="12039" width="10.625" style="730" bestFit="1" customWidth="1"/>
    <col min="12040" max="12040" width="10.125" style="730" customWidth="1"/>
    <col min="12041" max="12041" width="10.625" style="730" bestFit="1" customWidth="1"/>
    <col min="12042" max="12042" width="9.375" style="730" customWidth="1"/>
    <col min="12043" max="12043" width="10.625" style="730" bestFit="1" customWidth="1"/>
    <col min="12044" max="12044" width="11" style="730" customWidth="1"/>
    <col min="12045" max="12045" width="11.5" style="730" customWidth="1"/>
    <col min="12046" max="12046" width="5.625" style="730" customWidth="1"/>
    <col min="12047" max="12289" width="9" style="730"/>
    <col min="12290" max="12290" width="8.375" style="730" customWidth="1"/>
    <col min="12291" max="12291" width="11.125" style="730" customWidth="1"/>
    <col min="12292" max="12292" width="7.875" style="730" customWidth="1"/>
    <col min="12293" max="12293" width="7.75" style="730" customWidth="1"/>
    <col min="12294" max="12294" width="9.875" style="730" customWidth="1"/>
    <col min="12295" max="12295" width="10.625" style="730" bestFit="1" customWidth="1"/>
    <col min="12296" max="12296" width="10.125" style="730" customWidth="1"/>
    <col min="12297" max="12297" width="10.625" style="730" bestFit="1" customWidth="1"/>
    <col min="12298" max="12298" width="9.375" style="730" customWidth="1"/>
    <col min="12299" max="12299" width="10.625" style="730" bestFit="1" customWidth="1"/>
    <col min="12300" max="12300" width="11" style="730" customWidth="1"/>
    <col min="12301" max="12301" width="11.5" style="730" customWidth="1"/>
    <col min="12302" max="12302" width="5.625" style="730" customWidth="1"/>
    <col min="12303" max="12545" width="9" style="730"/>
    <col min="12546" max="12546" width="8.375" style="730" customWidth="1"/>
    <col min="12547" max="12547" width="11.125" style="730" customWidth="1"/>
    <col min="12548" max="12548" width="7.875" style="730" customWidth="1"/>
    <col min="12549" max="12549" width="7.75" style="730" customWidth="1"/>
    <col min="12550" max="12550" width="9.875" style="730" customWidth="1"/>
    <col min="12551" max="12551" width="10.625" style="730" bestFit="1" customWidth="1"/>
    <col min="12552" max="12552" width="10.125" style="730" customWidth="1"/>
    <col min="12553" max="12553" width="10.625" style="730" bestFit="1" customWidth="1"/>
    <col min="12554" max="12554" width="9.375" style="730" customWidth="1"/>
    <col min="12555" max="12555" width="10.625" style="730" bestFit="1" customWidth="1"/>
    <col min="12556" max="12556" width="11" style="730" customWidth="1"/>
    <col min="12557" max="12557" width="11.5" style="730" customWidth="1"/>
    <col min="12558" max="12558" width="5.625" style="730" customWidth="1"/>
    <col min="12559" max="12801" width="9" style="730"/>
    <col min="12802" max="12802" width="8.375" style="730" customWidth="1"/>
    <col min="12803" max="12803" width="11.125" style="730" customWidth="1"/>
    <col min="12804" max="12804" width="7.875" style="730" customWidth="1"/>
    <col min="12805" max="12805" width="7.75" style="730" customWidth="1"/>
    <col min="12806" max="12806" width="9.875" style="730" customWidth="1"/>
    <col min="12807" max="12807" width="10.625" style="730" bestFit="1" customWidth="1"/>
    <col min="12808" max="12808" width="10.125" style="730" customWidth="1"/>
    <col min="12809" max="12809" width="10.625" style="730" bestFit="1" customWidth="1"/>
    <col min="12810" max="12810" width="9.375" style="730" customWidth="1"/>
    <col min="12811" max="12811" width="10.625" style="730" bestFit="1" customWidth="1"/>
    <col min="12812" max="12812" width="11" style="730" customWidth="1"/>
    <col min="12813" max="12813" width="11.5" style="730" customWidth="1"/>
    <col min="12814" max="12814" width="5.625" style="730" customWidth="1"/>
    <col min="12815" max="13057" width="9" style="730"/>
    <col min="13058" max="13058" width="8.375" style="730" customWidth="1"/>
    <col min="13059" max="13059" width="11.125" style="730" customWidth="1"/>
    <col min="13060" max="13060" width="7.875" style="730" customWidth="1"/>
    <col min="13061" max="13061" width="7.75" style="730" customWidth="1"/>
    <col min="13062" max="13062" width="9.875" style="730" customWidth="1"/>
    <col min="13063" max="13063" width="10.625" style="730" bestFit="1" customWidth="1"/>
    <col min="13064" max="13064" width="10.125" style="730" customWidth="1"/>
    <col min="13065" max="13065" width="10.625" style="730" bestFit="1" customWidth="1"/>
    <col min="13066" max="13066" width="9.375" style="730" customWidth="1"/>
    <col min="13067" max="13067" width="10.625" style="730" bestFit="1" customWidth="1"/>
    <col min="13068" max="13068" width="11" style="730" customWidth="1"/>
    <col min="13069" max="13069" width="11.5" style="730" customWidth="1"/>
    <col min="13070" max="13070" width="5.625" style="730" customWidth="1"/>
    <col min="13071" max="13313" width="9" style="730"/>
    <col min="13314" max="13314" width="8.375" style="730" customWidth="1"/>
    <col min="13315" max="13315" width="11.125" style="730" customWidth="1"/>
    <col min="13316" max="13316" width="7.875" style="730" customWidth="1"/>
    <col min="13317" max="13317" width="7.75" style="730" customWidth="1"/>
    <col min="13318" max="13318" width="9.875" style="730" customWidth="1"/>
    <col min="13319" max="13319" width="10.625" style="730" bestFit="1" customWidth="1"/>
    <col min="13320" max="13320" width="10.125" style="730" customWidth="1"/>
    <col min="13321" max="13321" width="10.625" style="730" bestFit="1" customWidth="1"/>
    <col min="13322" max="13322" width="9.375" style="730" customWidth="1"/>
    <col min="13323" max="13323" width="10.625" style="730" bestFit="1" customWidth="1"/>
    <col min="13324" max="13324" width="11" style="730" customWidth="1"/>
    <col min="13325" max="13325" width="11.5" style="730" customWidth="1"/>
    <col min="13326" max="13326" width="5.625" style="730" customWidth="1"/>
    <col min="13327" max="13569" width="9" style="730"/>
    <col min="13570" max="13570" width="8.375" style="730" customWidth="1"/>
    <col min="13571" max="13571" width="11.125" style="730" customWidth="1"/>
    <col min="13572" max="13572" width="7.875" style="730" customWidth="1"/>
    <col min="13573" max="13573" width="7.75" style="730" customWidth="1"/>
    <col min="13574" max="13574" width="9.875" style="730" customWidth="1"/>
    <col min="13575" max="13575" width="10.625" style="730" bestFit="1" customWidth="1"/>
    <col min="13576" max="13576" width="10.125" style="730" customWidth="1"/>
    <col min="13577" max="13577" width="10.625" style="730" bestFit="1" customWidth="1"/>
    <col min="13578" max="13578" width="9.375" style="730" customWidth="1"/>
    <col min="13579" max="13579" width="10.625" style="730" bestFit="1" customWidth="1"/>
    <col min="13580" max="13580" width="11" style="730" customWidth="1"/>
    <col min="13581" max="13581" width="11.5" style="730" customWidth="1"/>
    <col min="13582" max="13582" width="5.625" style="730" customWidth="1"/>
    <col min="13583" max="13825" width="9" style="730"/>
    <col min="13826" max="13826" width="8.375" style="730" customWidth="1"/>
    <col min="13827" max="13827" width="11.125" style="730" customWidth="1"/>
    <col min="13828" max="13828" width="7.875" style="730" customWidth="1"/>
    <col min="13829" max="13829" width="7.75" style="730" customWidth="1"/>
    <col min="13830" max="13830" width="9.875" style="730" customWidth="1"/>
    <col min="13831" max="13831" width="10.625" style="730" bestFit="1" customWidth="1"/>
    <col min="13832" max="13832" width="10.125" style="730" customWidth="1"/>
    <col min="13833" max="13833" width="10.625" style="730" bestFit="1" customWidth="1"/>
    <col min="13834" max="13834" width="9.375" style="730" customWidth="1"/>
    <col min="13835" max="13835" width="10.625" style="730" bestFit="1" customWidth="1"/>
    <col min="13836" max="13836" width="11" style="730" customWidth="1"/>
    <col min="13837" max="13837" width="11.5" style="730" customWidth="1"/>
    <col min="13838" max="13838" width="5.625" style="730" customWidth="1"/>
    <col min="13839" max="14081" width="9" style="730"/>
    <col min="14082" max="14082" width="8.375" style="730" customWidth="1"/>
    <col min="14083" max="14083" width="11.125" style="730" customWidth="1"/>
    <col min="14084" max="14084" width="7.875" style="730" customWidth="1"/>
    <col min="14085" max="14085" width="7.75" style="730" customWidth="1"/>
    <col min="14086" max="14086" width="9.875" style="730" customWidth="1"/>
    <col min="14087" max="14087" width="10.625" style="730" bestFit="1" customWidth="1"/>
    <col min="14088" max="14088" width="10.125" style="730" customWidth="1"/>
    <col min="14089" max="14089" width="10.625" style="730" bestFit="1" customWidth="1"/>
    <col min="14090" max="14090" width="9.375" style="730" customWidth="1"/>
    <col min="14091" max="14091" width="10.625" style="730" bestFit="1" customWidth="1"/>
    <col min="14092" max="14092" width="11" style="730" customWidth="1"/>
    <col min="14093" max="14093" width="11.5" style="730" customWidth="1"/>
    <col min="14094" max="14094" width="5.625" style="730" customWidth="1"/>
    <col min="14095" max="14337" width="9" style="730"/>
    <col min="14338" max="14338" width="8.375" style="730" customWidth="1"/>
    <col min="14339" max="14339" width="11.125" style="730" customWidth="1"/>
    <col min="14340" max="14340" width="7.875" style="730" customWidth="1"/>
    <col min="14341" max="14341" width="7.75" style="730" customWidth="1"/>
    <col min="14342" max="14342" width="9.875" style="730" customWidth="1"/>
    <col min="14343" max="14343" width="10.625" style="730" bestFit="1" customWidth="1"/>
    <col min="14344" max="14344" width="10.125" style="730" customWidth="1"/>
    <col min="14345" max="14345" width="10.625" style="730" bestFit="1" customWidth="1"/>
    <col min="14346" max="14346" width="9.375" style="730" customWidth="1"/>
    <col min="14347" max="14347" width="10.625" style="730" bestFit="1" customWidth="1"/>
    <col min="14348" max="14348" width="11" style="730" customWidth="1"/>
    <col min="14349" max="14349" width="11.5" style="730" customWidth="1"/>
    <col min="14350" max="14350" width="5.625" style="730" customWidth="1"/>
    <col min="14351" max="14593" width="9" style="730"/>
    <col min="14594" max="14594" width="8.375" style="730" customWidth="1"/>
    <col min="14595" max="14595" width="11.125" style="730" customWidth="1"/>
    <col min="14596" max="14596" width="7.875" style="730" customWidth="1"/>
    <col min="14597" max="14597" width="7.75" style="730" customWidth="1"/>
    <col min="14598" max="14598" width="9.875" style="730" customWidth="1"/>
    <col min="14599" max="14599" width="10.625" style="730" bestFit="1" customWidth="1"/>
    <col min="14600" max="14600" width="10.125" style="730" customWidth="1"/>
    <col min="14601" max="14601" width="10.625" style="730" bestFit="1" customWidth="1"/>
    <col min="14602" max="14602" width="9.375" style="730" customWidth="1"/>
    <col min="14603" max="14603" width="10.625" style="730" bestFit="1" customWidth="1"/>
    <col min="14604" max="14604" width="11" style="730" customWidth="1"/>
    <col min="14605" max="14605" width="11.5" style="730" customWidth="1"/>
    <col min="14606" max="14606" width="5.625" style="730" customWidth="1"/>
    <col min="14607" max="14849" width="9" style="730"/>
    <col min="14850" max="14850" width="8.375" style="730" customWidth="1"/>
    <col min="14851" max="14851" width="11.125" style="730" customWidth="1"/>
    <col min="14852" max="14852" width="7.875" style="730" customWidth="1"/>
    <col min="14853" max="14853" width="7.75" style="730" customWidth="1"/>
    <col min="14854" max="14854" width="9.875" style="730" customWidth="1"/>
    <col min="14855" max="14855" width="10.625" style="730" bestFit="1" customWidth="1"/>
    <col min="14856" max="14856" width="10.125" style="730" customWidth="1"/>
    <col min="14857" max="14857" width="10.625" style="730" bestFit="1" customWidth="1"/>
    <col min="14858" max="14858" width="9.375" style="730" customWidth="1"/>
    <col min="14859" max="14859" width="10.625" style="730" bestFit="1" customWidth="1"/>
    <col min="14860" max="14860" width="11" style="730" customWidth="1"/>
    <col min="14861" max="14861" width="11.5" style="730" customWidth="1"/>
    <col min="14862" max="14862" width="5.625" style="730" customWidth="1"/>
    <col min="14863" max="15105" width="9" style="730"/>
    <col min="15106" max="15106" width="8.375" style="730" customWidth="1"/>
    <col min="15107" max="15107" width="11.125" style="730" customWidth="1"/>
    <col min="15108" max="15108" width="7.875" style="730" customWidth="1"/>
    <col min="15109" max="15109" width="7.75" style="730" customWidth="1"/>
    <col min="15110" max="15110" width="9.875" style="730" customWidth="1"/>
    <col min="15111" max="15111" width="10.625" style="730" bestFit="1" customWidth="1"/>
    <col min="15112" max="15112" width="10.125" style="730" customWidth="1"/>
    <col min="15113" max="15113" width="10.625" style="730" bestFit="1" customWidth="1"/>
    <col min="15114" max="15114" width="9.375" style="730" customWidth="1"/>
    <col min="15115" max="15115" width="10.625" style="730" bestFit="1" customWidth="1"/>
    <col min="15116" max="15116" width="11" style="730" customWidth="1"/>
    <col min="15117" max="15117" width="11.5" style="730" customWidth="1"/>
    <col min="15118" max="15118" width="5.625" style="730" customWidth="1"/>
    <col min="15119" max="15361" width="9" style="730"/>
    <col min="15362" max="15362" width="8.375" style="730" customWidth="1"/>
    <col min="15363" max="15363" width="11.125" style="730" customWidth="1"/>
    <col min="15364" max="15364" width="7.875" style="730" customWidth="1"/>
    <col min="15365" max="15365" width="7.75" style="730" customWidth="1"/>
    <col min="15366" max="15366" width="9.875" style="730" customWidth="1"/>
    <col min="15367" max="15367" width="10.625" style="730" bestFit="1" customWidth="1"/>
    <col min="15368" max="15368" width="10.125" style="730" customWidth="1"/>
    <col min="15369" max="15369" width="10.625" style="730" bestFit="1" customWidth="1"/>
    <col min="15370" max="15370" width="9.375" style="730" customWidth="1"/>
    <col min="15371" max="15371" width="10.625" style="730" bestFit="1" customWidth="1"/>
    <col min="15372" max="15372" width="11" style="730" customWidth="1"/>
    <col min="15373" max="15373" width="11.5" style="730" customWidth="1"/>
    <col min="15374" max="15374" width="5.625" style="730" customWidth="1"/>
    <col min="15375" max="15617" width="9" style="730"/>
    <col min="15618" max="15618" width="8.375" style="730" customWidth="1"/>
    <col min="15619" max="15619" width="11.125" style="730" customWidth="1"/>
    <col min="15620" max="15620" width="7.875" style="730" customWidth="1"/>
    <col min="15621" max="15621" width="7.75" style="730" customWidth="1"/>
    <col min="15622" max="15622" width="9.875" style="730" customWidth="1"/>
    <col min="15623" max="15623" width="10.625" style="730" bestFit="1" customWidth="1"/>
    <col min="15624" max="15624" width="10.125" style="730" customWidth="1"/>
    <col min="15625" max="15625" width="10.625" style="730" bestFit="1" customWidth="1"/>
    <col min="15626" max="15626" width="9.375" style="730" customWidth="1"/>
    <col min="15627" max="15627" width="10.625" style="730" bestFit="1" customWidth="1"/>
    <col min="15628" max="15628" width="11" style="730" customWidth="1"/>
    <col min="15629" max="15629" width="11.5" style="730" customWidth="1"/>
    <col min="15630" max="15630" width="5.625" style="730" customWidth="1"/>
    <col min="15631" max="15873" width="9" style="730"/>
    <col min="15874" max="15874" width="8.375" style="730" customWidth="1"/>
    <col min="15875" max="15875" width="11.125" style="730" customWidth="1"/>
    <col min="15876" max="15876" width="7.875" style="730" customWidth="1"/>
    <col min="15877" max="15877" width="7.75" style="730" customWidth="1"/>
    <col min="15878" max="15878" width="9.875" style="730" customWidth="1"/>
    <col min="15879" max="15879" width="10.625" style="730" bestFit="1" customWidth="1"/>
    <col min="15880" max="15880" width="10.125" style="730" customWidth="1"/>
    <col min="15881" max="15881" width="10.625" style="730" bestFit="1" customWidth="1"/>
    <col min="15882" max="15882" width="9.375" style="730" customWidth="1"/>
    <col min="15883" max="15883" width="10.625" style="730" bestFit="1" customWidth="1"/>
    <col min="15884" max="15884" width="11" style="730" customWidth="1"/>
    <col min="15885" max="15885" width="11.5" style="730" customWidth="1"/>
    <col min="15886" max="15886" width="5.625" style="730" customWidth="1"/>
    <col min="15887" max="16129" width="9" style="730"/>
    <col min="16130" max="16130" width="8.375" style="730" customWidth="1"/>
    <col min="16131" max="16131" width="11.125" style="730" customWidth="1"/>
    <col min="16132" max="16132" width="7.875" style="730" customWidth="1"/>
    <col min="16133" max="16133" width="7.75" style="730" customWidth="1"/>
    <col min="16134" max="16134" width="9.875" style="730" customWidth="1"/>
    <col min="16135" max="16135" width="10.625" style="730" bestFit="1" customWidth="1"/>
    <col min="16136" max="16136" width="10.125" style="730" customWidth="1"/>
    <col min="16137" max="16137" width="10.625" style="730" bestFit="1" customWidth="1"/>
    <col min="16138" max="16138" width="9.375" style="730" customWidth="1"/>
    <col min="16139" max="16139" width="10.625" style="730" bestFit="1" customWidth="1"/>
    <col min="16140" max="16140" width="11" style="730" customWidth="1"/>
    <col min="16141" max="16141" width="11.5" style="730" customWidth="1"/>
    <col min="16142" max="16142" width="5.625" style="730" customWidth="1"/>
    <col min="16143" max="16384" width="9" style="730"/>
  </cols>
  <sheetData>
    <row r="1" spans="1:14" ht="41.25" customHeight="1">
      <c r="A1" s="1147" t="s">
        <v>417</v>
      </c>
      <c r="B1" s="1147"/>
      <c r="C1" s="1147"/>
      <c r="D1" s="1147"/>
      <c r="E1" s="1147"/>
      <c r="F1" s="1147"/>
      <c r="G1" s="1147"/>
      <c r="H1" s="1147"/>
      <c r="I1" s="1147"/>
      <c r="J1" s="1147"/>
      <c r="K1" s="1147"/>
      <c r="L1" s="1147"/>
      <c r="M1" s="1147"/>
      <c r="N1" s="1147"/>
    </row>
    <row r="2" spans="1:14" ht="5.25" customHeight="1">
      <c r="A2" s="1148"/>
      <c r="B2" s="1148"/>
      <c r="C2" s="731"/>
      <c r="D2" s="732"/>
      <c r="E2" s="733"/>
      <c r="F2" s="731"/>
      <c r="G2" s="731"/>
      <c r="H2" s="731"/>
      <c r="I2" s="731"/>
      <c r="J2" s="731"/>
      <c r="K2" s="731"/>
      <c r="L2" s="731"/>
      <c r="M2" s="731"/>
      <c r="N2" s="731"/>
    </row>
    <row r="3" spans="1:14" ht="27" customHeight="1">
      <c r="A3" s="1159" t="s">
        <v>409</v>
      </c>
      <c r="B3" s="1160"/>
      <c r="C3" s="1153" t="s">
        <v>457</v>
      </c>
      <c r="D3" s="1153" t="s">
        <v>238</v>
      </c>
      <c r="E3" s="1149" t="s">
        <v>239</v>
      </c>
      <c r="F3" s="1152" t="s">
        <v>410</v>
      </c>
      <c r="G3" s="1152"/>
      <c r="H3" s="1152"/>
      <c r="I3" s="1152"/>
      <c r="J3" s="1143" t="s">
        <v>411</v>
      </c>
      <c r="K3" s="1144"/>
      <c r="L3" s="1143" t="s">
        <v>418</v>
      </c>
      <c r="M3" s="1144"/>
      <c r="N3" s="1153" t="s">
        <v>240</v>
      </c>
    </row>
    <row r="4" spans="1:14" ht="27" customHeight="1">
      <c r="A4" s="1161"/>
      <c r="B4" s="1162"/>
      <c r="C4" s="1154"/>
      <c r="D4" s="1154"/>
      <c r="E4" s="1150"/>
      <c r="F4" s="1152" t="s">
        <v>412</v>
      </c>
      <c r="G4" s="1152"/>
      <c r="H4" s="1152" t="s">
        <v>413</v>
      </c>
      <c r="I4" s="1152"/>
      <c r="J4" s="1145"/>
      <c r="K4" s="1146"/>
      <c r="L4" s="1145"/>
      <c r="M4" s="1146"/>
      <c r="N4" s="1154"/>
    </row>
    <row r="5" spans="1:14" ht="27" customHeight="1">
      <c r="A5" s="1163"/>
      <c r="B5" s="1148"/>
      <c r="C5" s="1155"/>
      <c r="D5" s="1155"/>
      <c r="E5" s="1151"/>
      <c r="F5" s="734" t="s">
        <v>414</v>
      </c>
      <c r="G5" s="735" t="s">
        <v>415</v>
      </c>
      <c r="H5" s="734" t="s">
        <v>414</v>
      </c>
      <c r="I5" s="735" t="s">
        <v>415</v>
      </c>
      <c r="J5" s="734" t="s">
        <v>414</v>
      </c>
      <c r="K5" s="735" t="s">
        <v>415</v>
      </c>
      <c r="L5" s="734" t="s">
        <v>414</v>
      </c>
      <c r="M5" s="735" t="s">
        <v>415</v>
      </c>
      <c r="N5" s="1155"/>
    </row>
    <row r="6" spans="1:14" ht="24" customHeight="1">
      <c r="A6" s="1168" t="s">
        <v>313</v>
      </c>
      <c r="B6" s="1169"/>
      <c r="C6" s="736" t="str">
        <f>구조물집계표!C3</f>
        <v>H=1.5</v>
      </c>
      <c r="D6" s="737" t="s">
        <v>245</v>
      </c>
      <c r="E6" s="738">
        <f>구조물집계표!C16</f>
        <v>0</v>
      </c>
      <c r="F6" s="739">
        <v>2</v>
      </c>
      <c r="G6" s="740">
        <f t="shared" ref="G6:G23" si="0">(F6)*$E6</f>
        <v>0</v>
      </c>
      <c r="H6" s="739"/>
      <c r="I6" s="740">
        <f t="shared" ref="I6:I23" si="1">(H6)*$E6</f>
        <v>0</v>
      </c>
      <c r="J6" s="739">
        <v>0.4</v>
      </c>
      <c r="K6" s="740">
        <f t="shared" ref="K6:K23" si="2">(J6)*$E6</f>
        <v>0</v>
      </c>
      <c r="L6" s="741">
        <f t="shared" ref="L6:L23" si="3">F6+H6-J6</f>
        <v>1.6</v>
      </c>
      <c r="M6" s="740">
        <f t="shared" ref="M6:M25" si="4">(L6)*$E6</f>
        <v>0</v>
      </c>
      <c r="N6" s="742"/>
    </row>
    <row r="7" spans="1:14" ht="24" customHeight="1">
      <c r="A7" s="1139" t="str">
        <f>구조물집계표!C2</f>
        <v>찰쌓기</v>
      </c>
      <c r="B7" s="1140"/>
      <c r="C7" s="736" t="str">
        <f>구조물집계표!D3</f>
        <v>H=2.0</v>
      </c>
      <c r="D7" s="737" t="str">
        <f>구조물집계표!D4</f>
        <v>m</v>
      </c>
      <c r="E7" s="738">
        <f>구조물집계표!D16</f>
        <v>20</v>
      </c>
      <c r="F7" s="739">
        <v>2.5099999999999998</v>
      </c>
      <c r="G7" s="740">
        <f t="shared" si="0"/>
        <v>50.199999999999996</v>
      </c>
      <c r="H7" s="739"/>
      <c r="I7" s="740">
        <f t="shared" si="1"/>
        <v>0</v>
      </c>
      <c r="J7" s="739">
        <v>0.5</v>
      </c>
      <c r="K7" s="740">
        <f t="shared" si="2"/>
        <v>10</v>
      </c>
      <c r="L7" s="741">
        <f t="shared" si="3"/>
        <v>2.0099999999999998</v>
      </c>
      <c r="M7" s="740">
        <f t="shared" si="4"/>
        <v>40.199999999999996</v>
      </c>
      <c r="N7" s="743"/>
    </row>
    <row r="8" spans="1:14" ht="24" customHeight="1">
      <c r="A8" s="1141" t="str">
        <f>구조물집계표!E1</f>
        <v>기슭막이</v>
      </c>
      <c r="B8" s="1142"/>
      <c r="C8" s="736" t="str">
        <f>구조물집계표!E3</f>
        <v>H=1.5</v>
      </c>
      <c r="D8" s="737" t="s">
        <v>245</v>
      </c>
      <c r="E8" s="738">
        <f>구조물집계표!E16</f>
        <v>20</v>
      </c>
      <c r="F8" s="739">
        <v>2</v>
      </c>
      <c r="G8" s="740">
        <f t="shared" ref="G8:G9" si="5">(F8)*$E8</f>
        <v>40</v>
      </c>
      <c r="H8" s="739"/>
      <c r="I8" s="740">
        <f t="shared" ref="I8:I9" si="6">(H8)*$E8</f>
        <v>0</v>
      </c>
      <c r="J8" s="739">
        <v>0.4</v>
      </c>
      <c r="K8" s="740">
        <f t="shared" ref="K8:K9" si="7">(J8)*$E8</f>
        <v>8</v>
      </c>
      <c r="L8" s="741">
        <f t="shared" ref="L8:L9" si="8">F8+H8-J8</f>
        <v>1.6</v>
      </c>
      <c r="M8" s="740">
        <f t="shared" ref="M8:M9" si="9">(L8)*$E8</f>
        <v>32</v>
      </c>
      <c r="N8" s="742"/>
    </row>
    <row r="9" spans="1:14" ht="24" customHeight="1">
      <c r="A9" s="1139" t="str">
        <f>구조물집계표!E2</f>
        <v>메쌓기</v>
      </c>
      <c r="B9" s="1140"/>
      <c r="C9" s="736" t="str">
        <f>구조물집계표!F3</f>
        <v>H=2.0</v>
      </c>
      <c r="D9" s="737" t="s">
        <v>245</v>
      </c>
      <c r="E9" s="738">
        <f>구조물집계표!F16</f>
        <v>60</v>
      </c>
      <c r="F9" s="739">
        <v>2.5099999999999998</v>
      </c>
      <c r="G9" s="740">
        <f t="shared" si="5"/>
        <v>150.6</v>
      </c>
      <c r="H9" s="739"/>
      <c r="I9" s="740">
        <f t="shared" si="6"/>
        <v>0</v>
      </c>
      <c r="J9" s="739">
        <v>0.5</v>
      </c>
      <c r="K9" s="740">
        <f t="shared" si="7"/>
        <v>30</v>
      </c>
      <c r="L9" s="741">
        <f t="shared" si="8"/>
        <v>2.0099999999999998</v>
      </c>
      <c r="M9" s="740">
        <f t="shared" si="9"/>
        <v>120.6</v>
      </c>
      <c r="N9" s="743"/>
    </row>
    <row r="10" spans="1:14" ht="24" hidden="1" customHeight="1">
      <c r="A10" s="1164" t="str">
        <f>구조물집계표!M1</f>
        <v>L형측구</v>
      </c>
      <c r="B10" s="1165"/>
      <c r="C10" s="736" t="str">
        <f>구조물집계표!M3</f>
        <v>A형H=0.2</v>
      </c>
      <c r="D10" s="737" t="str">
        <f>구조물집계표!M4</f>
        <v>m</v>
      </c>
      <c r="E10" s="738">
        <f>구조물집계표!M16</f>
        <v>0</v>
      </c>
      <c r="F10" s="739">
        <v>0.26</v>
      </c>
      <c r="G10" s="740">
        <f t="shared" ref="G10" si="10">(F10)*$E10</f>
        <v>0</v>
      </c>
      <c r="H10" s="739"/>
      <c r="I10" s="740">
        <f t="shared" ref="I10" si="11">(H10)*$E10</f>
        <v>0</v>
      </c>
      <c r="J10" s="739">
        <v>0.09</v>
      </c>
      <c r="K10" s="740">
        <f t="shared" ref="K10" si="12">(J10)*$E10</f>
        <v>0</v>
      </c>
      <c r="L10" s="741">
        <f t="shared" ref="L10:L11" si="13">F10+H10-J10</f>
        <v>0.17</v>
      </c>
      <c r="M10" s="740">
        <f t="shared" ref="M10" si="14">(L10)*$E10</f>
        <v>0</v>
      </c>
      <c r="N10" s="743"/>
    </row>
    <row r="11" spans="1:14" ht="24" hidden="1" customHeight="1">
      <c r="A11" s="1164" t="str">
        <f>구조물집계표!O1</f>
        <v>포장난간</v>
      </c>
      <c r="B11" s="1165"/>
      <c r="C11" s="736" t="str">
        <f>구조물집계표!O3</f>
        <v>A형H=0.2</v>
      </c>
      <c r="D11" s="737" t="str">
        <f>구조물집계표!O4</f>
        <v>m</v>
      </c>
      <c r="E11" s="738">
        <f>구조물집계표!O16</f>
        <v>0</v>
      </c>
      <c r="F11" s="739">
        <v>0.05</v>
      </c>
      <c r="G11" s="740">
        <f t="shared" ref="G11" si="15">(F11)*$E11</f>
        <v>0</v>
      </c>
      <c r="H11" s="739"/>
      <c r="I11" s="740">
        <f t="shared" ref="I11" si="16">(H11)*$E11</f>
        <v>0</v>
      </c>
      <c r="J11" s="739">
        <v>0.05</v>
      </c>
      <c r="K11" s="740">
        <f t="shared" ref="K11" si="17">(J11)*$E11</f>
        <v>0</v>
      </c>
      <c r="L11" s="741">
        <f t="shared" si="13"/>
        <v>0</v>
      </c>
      <c r="M11" s="740">
        <f t="shared" ref="M11" si="18">(L11)*$E11</f>
        <v>0</v>
      </c>
      <c r="N11" s="743"/>
    </row>
    <row r="12" spans="1:14" ht="24" hidden="1" customHeight="1">
      <c r="A12" s="1164" t="str">
        <f>구조물집계표!Q1</f>
        <v>콘크리트포장</v>
      </c>
      <c r="B12" s="1165"/>
      <c r="C12" s="736"/>
      <c r="D12" s="737" t="str">
        <f>구조물집계표!S4</f>
        <v>m2</v>
      </c>
      <c r="E12" s="738">
        <f>구조물집계표!S17</f>
        <v>0</v>
      </c>
      <c r="F12" s="739">
        <v>0.2</v>
      </c>
      <c r="G12" s="740">
        <f t="shared" si="0"/>
        <v>0</v>
      </c>
      <c r="H12" s="739"/>
      <c r="I12" s="740">
        <f t="shared" si="1"/>
        <v>0</v>
      </c>
      <c r="J12" s="739"/>
      <c r="K12" s="740">
        <f t="shared" si="2"/>
        <v>0</v>
      </c>
      <c r="L12" s="741">
        <f t="shared" si="3"/>
        <v>0.2</v>
      </c>
      <c r="M12" s="740">
        <f t="shared" si="4"/>
        <v>0</v>
      </c>
      <c r="N12" s="743"/>
    </row>
    <row r="13" spans="1:14" ht="24" customHeight="1">
      <c r="A13" s="1164" t="str">
        <f>구조물집계표!G1</f>
        <v>돌붙임</v>
      </c>
      <c r="B13" s="1165"/>
      <c r="C13" s="736" t="str">
        <f>구조물집계표!G2</f>
        <v>찰붙임</v>
      </c>
      <c r="D13" s="737" t="str">
        <f>구조물집계표!G4</f>
        <v>m2</v>
      </c>
      <c r="E13" s="738">
        <f>구조물집계표!G16</f>
        <v>20</v>
      </c>
      <c r="F13" s="739">
        <v>0.35</v>
      </c>
      <c r="G13" s="740">
        <f t="shared" si="0"/>
        <v>7</v>
      </c>
      <c r="H13" s="739"/>
      <c r="I13" s="740">
        <f t="shared" si="1"/>
        <v>0</v>
      </c>
      <c r="J13" s="739"/>
      <c r="K13" s="740">
        <f t="shared" si="2"/>
        <v>0</v>
      </c>
      <c r="L13" s="741">
        <f t="shared" si="3"/>
        <v>0.35</v>
      </c>
      <c r="M13" s="740">
        <f t="shared" si="4"/>
        <v>7</v>
      </c>
      <c r="N13" s="743"/>
    </row>
    <row r="14" spans="1:14" ht="24" customHeight="1">
      <c r="A14" s="1164" t="str">
        <f>구조물집계표!H1</f>
        <v>돌붙임</v>
      </c>
      <c r="B14" s="1165"/>
      <c r="C14" s="736" t="str">
        <f>구조물집계표!H2</f>
        <v>메붙임</v>
      </c>
      <c r="D14" s="737" t="str">
        <f>구조물집계표!H4</f>
        <v>m2</v>
      </c>
      <c r="E14" s="738">
        <f>구조물집계표!H16</f>
        <v>90</v>
      </c>
      <c r="F14" s="739">
        <v>0.35</v>
      </c>
      <c r="G14" s="740">
        <f t="shared" ref="G14" si="19">(F14)*$E14</f>
        <v>31.499999999999996</v>
      </c>
      <c r="H14" s="739"/>
      <c r="I14" s="740">
        <f t="shared" ref="I14" si="20">(H14)*$E14</f>
        <v>0</v>
      </c>
      <c r="J14" s="739"/>
      <c r="K14" s="740">
        <f t="shared" ref="K14" si="21">(J14)*$E14</f>
        <v>0</v>
      </c>
      <c r="L14" s="741">
        <f t="shared" ref="L14" si="22">F14+H14-J14</f>
        <v>0.35</v>
      </c>
      <c r="M14" s="740">
        <f t="shared" ref="M14" si="23">(L14)*$E14</f>
        <v>31.499999999999996</v>
      </c>
      <c r="N14" s="743"/>
    </row>
    <row r="15" spans="1:14" ht="24" hidden="1" customHeight="1">
      <c r="A15" s="1164" t="str">
        <f>구조물집계표!Z1</f>
        <v>물넘이 포장</v>
      </c>
      <c r="B15" s="1165"/>
      <c r="C15" s="736" t="str">
        <f>구조물집계표!Z3</f>
        <v>H=1.0</v>
      </c>
      <c r="D15" s="737" t="str">
        <f>구조물집계표!Z4</f>
        <v>m</v>
      </c>
      <c r="E15" s="738">
        <f>구조물집계표!Z16</f>
        <v>0</v>
      </c>
      <c r="F15" s="739">
        <v>3.84</v>
      </c>
      <c r="G15" s="740">
        <f t="shared" si="0"/>
        <v>0</v>
      </c>
      <c r="H15" s="739"/>
      <c r="I15" s="740">
        <f t="shared" si="1"/>
        <v>0</v>
      </c>
      <c r="J15" s="739">
        <v>0.94</v>
      </c>
      <c r="K15" s="740">
        <f t="shared" si="2"/>
        <v>0</v>
      </c>
      <c r="L15" s="741">
        <f t="shared" si="3"/>
        <v>2.9</v>
      </c>
      <c r="M15" s="740">
        <f t="shared" si="4"/>
        <v>0</v>
      </c>
      <c r="N15" s="743"/>
    </row>
    <row r="16" spans="1:14" ht="25.5" hidden="1" customHeight="1">
      <c r="A16" s="1164" t="str">
        <f>구조물집계표!AB1</f>
        <v>수로관 개거</v>
      </c>
      <c r="B16" s="1165"/>
      <c r="C16" s="736" t="str">
        <f>구조물집계표!AB3</f>
        <v>400C</v>
      </c>
      <c r="D16" s="737" t="str">
        <f>구조물집계표!AB4</f>
        <v>m</v>
      </c>
      <c r="E16" s="738">
        <f>구조물집계표!AB16</f>
        <v>0</v>
      </c>
      <c r="F16" s="739">
        <v>0.83</v>
      </c>
      <c r="G16" s="740">
        <f t="shared" si="0"/>
        <v>0</v>
      </c>
      <c r="H16" s="739"/>
      <c r="I16" s="740">
        <f t="shared" si="1"/>
        <v>0</v>
      </c>
      <c r="J16" s="739">
        <v>0.46</v>
      </c>
      <c r="K16" s="740">
        <f t="shared" si="2"/>
        <v>0</v>
      </c>
      <c r="L16" s="741">
        <f t="shared" si="3"/>
        <v>0.36999999999999994</v>
      </c>
      <c r="M16" s="740">
        <f t="shared" si="4"/>
        <v>0</v>
      </c>
      <c r="N16" s="743"/>
    </row>
    <row r="17" spans="1:14" ht="25.5" customHeight="1">
      <c r="A17" s="1166" t="str">
        <f>구조물집계표!AK1</f>
        <v>관 공</v>
      </c>
      <c r="B17" s="1167"/>
      <c r="C17" s="736" t="str">
        <f>구조물집계표!AK2</f>
        <v>Φ800m/m</v>
      </c>
      <c r="D17" s="737" t="str">
        <f>구조물집계표!AK4</f>
        <v>m</v>
      </c>
      <c r="E17" s="738">
        <f>구조물집계표!AK16</f>
        <v>84</v>
      </c>
      <c r="F17" s="739">
        <v>3.88</v>
      </c>
      <c r="G17" s="740">
        <f t="shared" si="0"/>
        <v>325.92</v>
      </c>
      <c r="H17" s="739">
        <v>0.97</v>
      </c>
      <c r="I17" s="740">
        <f t="shared" si="1"/>
        <v>81.48</v>
      </c>
      <c r="J17" s="739">
        <v>4.3499999999999996</v>
      </c>
      <c r="K17" s="740">
        <f t="shared" si="2"/>
        <v>365.4</v>
      </c>
      <c r="L17" s="741">
        <f t="shared" si="3"/>
        <v>0.5</v>
      </c>
      <c r="M17" s="740">
        <f t="shared" si="4"/>
        <v>42</v>
      </c>
      <c r="N17" s="743"/>
    </row>
    <row r="18" spans="1:14" ht="25.5" customHeight="1">
      <c r="A18" s="1141"/>
      <c r="B18" s="1142"/>
      <c r="C18" s="736" t="str">
        <f>구조물집계표!AO2</f>
        <v>Φ1000m/m</v>
      </c>
      <c r="D18" s="737" t="str">
        <f>구조물집계표!AO4</f>
        <v>m</v>
      </c>
      <c r="E18" s="738">
        <f>구조물집계표!AO16</f>
        <v>16</v>
      </c>
      <c r="F18" s="739">
        <v>4.8</v>
      </c>
      <c r="G18" s="740">
        <f t="shared" ref="G18" si="24">(F18)*$E18</f>
        <v>76.8</v>
      </c>
      <c r="H18" s="739">
        <v>1.2</v>
      </c>
      <c r="I18" s="740">
        <f t="shared" ref="I18" si="25">(H18)*$E18</f>
        <v>19.2</v>
      </c>
      <c r="J18" s="739">
        <v>5.21</v>
      </c>
      <c r="K18" s="740">
        <f t="shared" ref="K18" si="26">(J18)*$E18</f>
        <v>83.36</v>
      </c>
      <c r="L18" s="741">
        <f t="shared" ref="L18" si="27">F18+H18-J18</f>
        <v>0.79</v>
      </c>
      <c r="M18" s="740">
        <f t="shared" ref="M18" si="28">(L18)*$E18</f>
        <v>12.64</v>
      </c>
      <c r="N18" s="743"/>
    </row>
    <row r="19" spans="1:14" ht="25.5" customHeight="1">
      <c r="A19" s="1139"/>
      <c r="B19" s="1140"/>
      <c r="C19" s="736" t="str">
        <f>구조물집계표!AQ2</f>
        <v>Φ1200m/m</v>
      </c>
      <c r="D19" s="737" t="str">
        <f>구조물집계표!AQ4</f>
        <v>m</v>
      </c>
      <c r="E19" s="738">
        <f>구조물집계표!AQ16</f>
        <v>22</v>
      </c>
      <c r="F19" s="739">
        <v>5.8</v>
      </c>
      <c r="G19" s="740">
        <f t="shared" ref="G19" si="29">(F19)*$E19</f>
        <v>127.6</v>
      </c>
      <c r="H19" s="739">
        <v>1.45</v>
      </c>
      <c r="I19" s="740">
        <f t="shared" ref="I19" si="30">(H19)*$E19</f>
        <v>31.9</v>
      </c>
      <c r="J19" s="739">
        <v>6.12</v>
      </c>
      <c r="K19" s="740">
        <f t="shared" ref="K19" si="31">(J19)*$E19</f>
        <v>134.64000000000001</v>
      </c>
      <c r="L19" s="741">
        <f t="shared" ref="L19" si="32">F19+H19-J19</f>
        <v>1.1299999999999999</v>
      </c>
      <c r="M19" s="740">
        <f t="shared" ref="M19" si="33">(L19)*$E19</f>
        <v>24.86</v>
      </c>
      <c r="N19" s="743"/>
    </row>
    <row r="20" spans="1:14" ht="25.5" customHeight="1">
      <c r="A20" s="1166" t="str">
        <f>구조물집계표!AM3</f>
        <v>관보호공</v>
      </c>
      <c r="B20" s="1167"/>
      <c r="C20" s="736" t="str">
        <f>구조물집계표!AM4</f>
        <v>돌집수정ㄷ형</v>
      </c>
      <c r="D20" s="737" t="s">
        <v>214</v>
      </c>
      <c r="E20" s="738">
        <f>구조물집계표!AM16</f>
        <v>2</v>
      </c>
      <c r="F20" s="739">
        <v>14.8</v>
      </c>
      <c r="G20" s="740">
        <f t="shared" si="0"/>
        <v>29.6</v>
      </c>
      <c r="H20" s="739">
        <v>6.3</v>
      </c>
      <c r="I20" s="740">
        <f t="shared" si="1"/>
        <v>12.6</v>
      </c>
      <c r="J20" s="739">
        <v>2.6</v>
      </c>
      <c r="K20" s="740">
        <f t="shared" si="2"/>
        <v>5.2</v>
      </c>
      <c r="L20" s="741">
        <f>F20+H20-J20</f>
        <v>18.5</v>
      </c>
      <c r="M20" s="740">
        <f t="shared" si="4"/>
        <v>37</v>
      </c>
      <c r="N20" s="743"/>
    </row>
    <row r="21" spans="1:14" ht="25.5" customHeight="1">
      <c r="A21" s="1139"/>
      <c r="B21" s="1140"/>
      <c r="C21" s="736" t="str">
        <f>구조물집계표!AN4</f>
        <v>돌집수정ㄴ형</v>
      </c>
      <c r="D21" s="737" t="s">
        <v>214</v>
      </c>
      <c r="E21" s="738">
        <f>구조물집계표!AN16</f>
        <v>3</v>
      </c>
      <c r="F21" s="739">
        <v>4.9000000000000004</v>
      </c>
      <c r="G21" s="740">
        <f t="shared" ref="G21" si="34">(F21)*$E21</f>
        <v>14.700000000000001</v>
      </c>
      <c r="H21" s="739">
        <v>11.5</v>
      </c>
      <c r="I21" s="740">
        <f t="shared" ref="I21" si="35">(H21)*$E21</f>
        <v>34.5</v>
      </c>
      <c r="J21" s="739">
        <v>1.2</v>
      </c>
      <c r="K21" s="740">
        <f t="shared" ref="K21" si="36">(J21)*$E21</f>
        <v>3.5999999999999996</v>
      </c>
      <c r="L21" s="741">
        <f>F21+H21-J21</f>
        <v>15.2</v>
      </c>
      <c r="M21" s="740">
        <f t="shared" ref="M21" si="37">(L21)*$E21</f>
        <v>45.599999999999994</v>
      </c>
      <c r="N21" s="743"/>
    </row>
    <row r="22" spans="1:14" ht="25.5" hidden="1" customHeight="1">
      <c r="A22" s="1164" t="str">
        <f>구조물집계표!AH1</f>
        <v>취수정</v>
      </c>
      <c r="B22" s="1165"/>
      <c r="C22" s="736"/>
      <c r="D22" s="737" t="s">
        <v>214</v>
      </c>
      <c r="E22" s="738">
        <f>구조물집계표!AH16</f>
        <v>0</v>
      </c>
      <c r="F22" s="739">
        <v>6.09</v>
      </c>
      <c r="G22" s="740">
        <f>(F22)*$E22</f>
        <v>0</v>
      </c>
      <c r="H22" s="739"/>
      <c r="I22" s="740">
        <f>(H22)*$E22</f>
        <v>0</v>
      </c>
      <c r="J22" s="739">
        <v>2.63</v>
      </c>
      <c r="K22" s="740">
        <f>(J22)*$E22</f>
        <v>0</v>
      </c>
      <c r="L22" s="741">
        <f>F22+H22-J22</f>
        <v>3.46</v>
      </c>
      <c r="M22" s="740">
        <f>(L22)*$E22</f>
        <v>0</v>
      </c>
      <c r="N22" s="743"/>
    </row>
    <row r="23" spans="1:14" ht="25.5" hidden="1" customHeight="1">
      <c r="A23" s="1164" t="str">
        <f>구조물집계표!AG1</f>
        <v>임도준공표지석</v>
      </c>
      <c r="B23" s="1165"/>
      <c r="C23" s="736"/>
      <c r="D23" s="737" t="str">
        <f>구조물집계표!AG4</f>
        <v>개소</v>
      </c>
      <c r="E23" s="738">
        <f>구조물집계표!AG16</f>
        <v>0</v>
      </c>
      <c r="F23" s="739">
        <v>0.11</v>
      </c>
      <c r="G23" s="740">
        <f t="shared" si="0"/>
        <v>0</v>
      </c>
      <c r="H23" s="739"/>
      <c r="I23" s="740">
        <f t="shared" si="1"/>
        <v>0</v>
      </c>
      <c r="J23" s="739">
        <v>0.08</v>
      </c>
      <c r="K23" s="740">
        <f t="shared" si="2"/>
        <v>0</v>
      </c>
      <c r="L23" s="741">
        <f t="shared" si="3"/>
        <v>0.03</v>
      </c>
      <c r="M23" s="740">
        <f t="shared" si="4"/>
        <v>0</v>
      </c>
      <c r="N23" s="743"/>
    </row>
    <row r="24" spans="1:14" ht="25.5" customHeight="1">
      <c r="A24" s="1164"/>
      <c r="B24" s="1165"/>
      <c r="C24" s="736"/>
      <c r="D24" s="737"/>
      <c r="E24" s="744"/>
      <c r="F24" s="739"/>
      <c r="G24" s="740"/>
      <c r="H24" s="739"/>
      <c r="I24" s="740"/>
      <c r="J24" s="739"/>
      <c r="K24" s="740"/>
      <c r="L24" s="741"/>
      <c r="M24" s="740">
        <f t="shared" si="4"/>
        <v>0</v>
      </c>
      <c r="N24" s="743"/>
    </row>
    <row r="25" spans="1:14" ht="25.5" customHeight="1">
      <c r="A25" s="1164"/>
      <c r="B25" s="1165"/>
      <c r="C25" s="736"/>
      <c r="D25" s="737"/>
      <c r="E25" s="744"/>
      <c r="F25" s="739"/>
      <c r="G25" s="740"/>
      <c r="H25" s="739"/>
      <c r="I25" s="740"/>
      <c r="J25" s="739"/>
      <c r="K25" s="740"/>
      <c r="L25" s="741"/>
      <c r="M25" s="740">
        <f t="shared" si="4"/>
        <v>0</v>
      </c>
      <c r="N25" s="743"/>
    </row>
    <row r="26" spans="1:14" ht="27" customHeight="1">
      <c r="A26" s="1156" t="s">
        <v>416</v>
      </c>
      <c r="B26" s="1157"/>
      <c r="C26" s="1157"/>
      <c r="D26" s="1157"/>
      <c r="E26" s="1158"/>
      <c r="F26" s="745"/>
      <c r="G26" s="746">
        <f>SUM(G6:G25)</f>
        <v>853.92000000000007</v>
      </c>
      <c r="H26" s="747"/>
      <c r="I26" s="746">
        <f>SUM(I6:I25)</f>
        <v>179.68</v>
      </c>
      <c r="J26" s="748"/>
      <c r="K26" s="746">
        <f>SUM(K6:K25)</f>
        <v>640.20000000000005</v>
      </c>
      <c r="L26" s="748"/>
      <c r="M26" s="746">
        <f>SUM(M6:M25)</f>
        <v>393.4</v>
      </c>
      <c r="N26" s="749"/>
    </row>
  </sheetData>
  <mergeCells count="30">
    <mergeCell ref="A26:E26"/>
    <mergeCell ref="A3:B5"/>
    <mergeCell ref="A24:B24"/>
    <mergeCell ref="A25:B25"/>
    <mergeCell ref="A22:B22"/>
    <mergeCell ref="A23:B23"/>
    <mergeCell ref="A13:B13"/>
    <mergeCell ref="A15:B15"/>
    <mergeCell ref="A16:B16"/>
    <mergeCell ref="A12:B12"/>
    <mergeCell ref="A10:B10"/>
    <mergeCell ref="A20:B21"/>
    <mergeCell ref="A11:B11"/>
    <mergeCell ref="A17:B19"/>
    <mergeCell ref="A14:B14"/>
    <mergeCell ref="A6:B6"/>
    <mergeCell ref="A1:N1"/>
    <mergeCell ref="A2:B2"/>
    <mergeCell ref="E3:E5"/>
    <mergeCell ref="F3:I3"/>
    <mergeCell ref="N3:N5"/>
    <mergeCell ref="F4:G4"/>
    <mergeCell ref="H4:I4"/>
    <mergeCell ref="D3:D5"/>
    <mergeCell ref="C3:C5"/>
    <mergeCell ref="A7:B7"/>
    <mergeCell ref="A8:B8"/>
    <mergeCell ref="A9:B9"/>
    <mergeCell ref="J3:K4"/>
    <mergeCell ref="L3:M4"/>
  </mergeCells>
  <phoneticPr fontId="5" type="noConversion"/>
  <pageMargins left="1.2" right="0.61" top="0.51" bottom="0.48" header="0.15748031496062992" footer="0.19685039370078741"/>
  <pageSetup paperSize="9" scale="9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J32"/>
  <sheetViews>
    <sheetView view="pageBreakPreview" zoomScaleNormal="100" zoomScaleSheetLayoutView="100" workbookViewId="0">
      <selection activeCell="O18" sqref="O18"/>
    </sheetView>
  </sheetViews>
  <sheetFormatPr defaultRowHeight="14.25"/>
  <cols>
    <col min="1" max="1" width="1.25" style="237" customWidth="1"/>
    <col min="2" max="2" width="9.875" style="237" customWidth="1"/>
    <col min="3" max="3" width="13.5" style="237" customWidth="1"/>
    <col min="4" max="4" width="8.75" style="237" customWidth="1"/>
    <col min="5" max="5" width="15.625" style="237" customWidth="1"/>
    <col min="6" max="7" width="16.25" style="237" customWidth="1"/>
    <col min="8" max="8" width="13" style="237" customWidth="1"/>
    <col min="9" max="9" width="15.625" style="237" customWidth="1"/>
    <col min="10" max="11" width="9" style="237" customWidth="1"/>
    <col min="12" max="16384" width="9" style="237"/>
  </cols>
  <sheetData>
    <row r="1" spans="2:10" s="579" customFormat="1" ht="21.75" customHeight="1">
      <c r="B1" s="1175" t="s">
        <v>137</v>
      </c>
      <c r="C1" s="1175"/>
      <c r="D1" s="1175"/>
      <c r="E1" s="1175"/>
      <c r="F1" s="1175"/>
      <c r="G1" s="1175"/>
      <c r="H1" s="1175"/>
      <c r="I1" s="1175"/>
      <c r="J1" s="1175"/>
    </row>
    <row r="2" spans="2:10" s="247" customFormat="1" ht="3" customHeight="1" thickBot="1"/>
    <row r="3" spans="2:10" s="247" customFormat="1" ht="24.75" customHeight="1" thickBot="1">
      <c r="B3" s="1176" t="s">
        <v>90</v>
      </c>
      <c r="C3" s="1177"/>
      <c r="D3" s="580" t="s">
        <v>91</v>
      </c>
      <c r="E3" s="580" t="s">
        <v>92</v>
      </c>
      <c r="F3" s="580" t="s">
        <v>233</v>
      </c>
      <c r="G3" s="580" t="s">
        <v>408</v>
      </c>
      <c r="H3" s="580"/>
      <c r="I3" s="581" t="s">
        <v>35</v>
      </c>
    </row>
    <row r="4" spans="2:10" s="247" customFormat="1" ht="15" customHeight="1" thickTop="1">
      <c r="B4" s="976" t="s">
        <v>234</v>
      </c>
      <c r="C4" s="1172"/>
      <c r="D4" s="230" t="s">
        <v>235</v>
      </c>
      <c r="E4" s="230"/>
      <c r="F4" s="713">
        <f t="shared" ref="F4:F9" si="0">SUM(G4:H4)</f>
        <v>1200</v>
      </c>
      <c r="G4" s="652">
        <v>1200</v>
      </c>
      <c r="H4" s="273"/>
      <c r="I4" s="582"/>
    </row>
    <row r="5" spans="2:10" s="247" customFormat="1" ht="15" customHeight="1">
      <c r="B5" s="879" t="s">
        <v>575</v>
      </c>
      <c r="C5" s="875"/>
      <c r="D5" s="875" t="s">
        <v>236</v>
      </c>
      <c r="E5" s="491" t="s">
        <v>237</v>
      </c>
      <c r="F5" s="272">
        <f t="shared" si="0"/>
        <v>15751</v>
      </c>
      <c r="G5" s="272">
        <f>SUM(G6:G7)</f>
        <v>15751</v>
      </c>
      <c r="H5" s="272"/>
      <c r="I5" s="583"/>
    </row>
    <row r="6" spans="2:10" s="247" customFormat="1" ht="15" customHeight="1">
      <c r="B6" s="879"/>
      <c r="C6" s="875"/>
      <c r="D6" s="875"/>
      <c r="E6" s="491" t="s">
        <v>241</v>
      </c>
      <c r="F6" s="272">
        <f t="shared" si="0"/>
        <v>7176</v>
      </c>
      <c r="G6" s="653">
        <v>7176</v>
      </c>
      <c r="H6" s="272"/>
      <c r="I6" s="583"/>
    </row>
    <row r="7" spans="2:10" s="247" customFormat="1" ht="15" customHeight="1">
      <c r="B7" s="879"/>
      <c r="C7" s="875"/>
      <c r="D7" s="875"/>
      <c r="E7" s="491" t="s">
        <v>243</v>
      </c>
      <c r="F7" s="272">
        <f t="shared" si="0"/>
        <v>8575</v>
      </c>
      <c r="G7" s="653">
        <v>8575</v>
      </c>
      <c r="H7" s="272"/>
      <c r="I7" s="583"/>
    </row>
    <row r="8" spans="2:10" s="247" customFormat="1" ht="15" customHeight="1">
      <c r="B8" s="1178" t="s">
        <v>93</v>
      </c>
      <c r="C8" s="1179"/>
      <c r="D8" s="1170" t="s">
        <v>94</v>
      </c>
      <c r="E8" s="491" t="s">
        <v>237</v>
      </c>
      <c r="F8" s="272">
        <f t="shared" si="0"/>
        <v>12941</v>
      </c>
      <c r="G8" s="272">
        <f>SUM(G9:G11)</f>
        <v>12941</v>
      </c>
      <c r="H8" s="272"/>
      <c r="I8" s="583"/>
    </row>
    <row r="9" spans="2:10" s="247" customFormat="1" ht="15" customHeight="1">
      <c r="B9" s="1180"/>
      <c r="C9" s="1181"/>
      <c r="D9" s="1171"/>
      <c r="E9" s="491" t="s">
        <v>95</v>
      </c>
      <c r="F9" s="711">
        <f t="shared" si="0"/>
        <v>8483</v>
      </c>
      <c r="G9" s="653">
        <v>8483</v>
      </c>
      <c r="H9" s="272"/>
      <c r="I9" s="583"/>
    </row>
    <row r="10" spans="2:10" s="247" customFormat="1" ht="15" customHeight="1">
      <c r="B10" s="1180"/>
      <c r="C10" s="1181"/>
      <c r="D10" s="1171"/>
      <c r="E10" s="491" t="s">
        <v>657</v>
      </c>
      <c r="F10" s="711">
        <f>SUM(G10)</f>
        <v>2229</v>
      </c>
      <c r="G10" s="272">
        <f>H10*I10</f>
        <v>2229</v>
      </c>
      <c r="H10" s="1184">
        <v>4458</v>
      </c>
      <c r="I10" s="709">
        <v>0.5</v>
      </c>
    </row>
    <row r="11" spans="2:10" s="247" customFormat="1" ht="15" customHeight="1">
      <c r="B11" s="1182"/>
      <c r="C11" s="1183"/>
      <c r="D11" s="1172"/>
      <c r="E11" s="491" t="s">
        <v>728</v>
      </c>
      <c r="F11" s="711">
        <f>SUM(G11)</f>
        <v>2229</v>
      </c>
      <c r="G11" s="272">
        <f>H10*I11</f>
        <v>2229</v>
      </c>
      <c r="H11" s="1185"/>
      <c r="I11" s="708">
        <f>1-I10</f>
        <v>0.5</v>
      </c>
    </row>
    <row r="12" spans="2:10" s="247" customFormat="1" ht="15" customHeight="1">
      <c r="B12" s="879" t="s">
        <v>244</v>
      </c>
      <c r="C12" s="875"/>
      <c r="D12" s="875" t="s">
        <v>94</v>
      </c>
      <c r="E12" s="491" t="s">
        <v>237</v>
      </c>
      <c r="F12" s="272">
        <f t="shared" ref="F12:F27" si="1">SUM(G12:H12)</f>
        <v>187</v>
      </c>
      <c r="G12" s="272">
        <f>SUM(G13:G14)</f>
        <v>187</v>
      </c>
      <c r="H12" s="272"/>
      <c r="I12" s="583"/>
    </row>
    <row r="13" spans="2:10" s="247" customFormat="1" ht="15" customHeight="1">
      <c r="B13" s="879"/>
      <c r="C13" s="875"/>
      <c r="D13" s="875"/>
      <c r="E13" s="491" t="s">
        <v>95</v>
      </c>
      <c r="F13" s="711">
        <f t="shared" si="1"/>
        <v>41</v>
      </c>
      <c r="G13" s="653">
        <v>41</v>
      </c>
      <c r="H13" s="272"/>
      <c r="I13" s="584"/>
    </row>
    <row r="14" spans="2:10" s="247" customFormat="1" ht="15" customHeight="1">
      <c r="B14" s="879"/>
      <c r="C14" s="875"/>
      <c r="D14" s="875"/>
      <c r="E14" s="491" t="s">
        <v>96</v>
      </c>
      <c r="F14" s="711">
        <f t="shared" si="1"/>
        <v>146</v>
      </c>
      <c r="G14" s="653">
        <v>146</v>
      </c>
      <c r="H14" s="272"/>
      <c r="I14" s="584"/>
    </row>
    <row r="15" spans="2:10" s="247" customFormat="1" ht="15" customHeight="1">
      <c r="B15" s="879" t="s">
        <v>405</v>
      </c>
      <c r="C15" s="875"/>
      <c r="D15" s="491" t="s">
        <v>94</v>
      </c>
      <c r="E15" s="491"/>
      <c r="F15" s="272">
        <f t="shared" si="1"/>
        <v>0</v>
      </c>
      <c r="G15" s="272">
        <v>0</v>
      </c>
      <c r="H15" s="272"/>
      <c r="I15" s="583"/>
    </row>
    <row r="16" spans="2:10" s="247" customFormat="1" ht="15" customHeight="1">
      <c r="B16" s="879" t="s">
        <v>406</v>
      </c>
      <c r="C16" s="875"/>
      <c r="D16" s="491" t="s">
        <v>94</v>
      </c>
      <c r="E16" s="491"/>
      <c r="F16" s="272">
        <f t="shared" si="1"/>
        <v>11253</v>
      </c>
      <c r="G16" s="653">
        <v>11253</v>
      </c>
      <c r="H16" s="272"/>
      <c r="I16" s="583"/>
    </row>
    <row r="17" spans="2:10" s="247" customFormat="1" ht="15" customHeight="1">
      <c r="B17" s="879" t="s">
        <v>407</v>
      </c>
      <c r="C17" s="875"/>
      <c r="D17" s="491" t="s">
        <v>246</v>
      </c>
      <c r="E17" s="491"/>
      <c r="F17" s="711">
        <f t="shared" si="1"/>
        <v>6979</v>
      </c>
      <c r="G17" s="653">
        <v>6979</v>
      </c>
      <c r="H17" s="272"/>
      <c r="I17" s="583"/>
    </row>
    <row r="18" spans="2:10" s="247" customFormat="1" ht="15" customHeight="1">
      <c r="B18" s="879" t="s">
        <v>593</v>
      </c>
      <c r="C18" s="875"/>
      <c r="D18" s="491" t="s">
        <v>246</v>
      </c>
      <c r="E18" s="491"/>
      <c r="F18" s="711">
        <f t="shared" si="1"/>
        <v>2922</v>
      </c>
      <c r="G18" s="653">
        <v>2922</v>
      </c>
      <c r="H18" s="272"/>
      <c r="I18" s="583"/>
    </row>
    <row r="19" spans="2:10" s="247" customFormat="1" ht="15" customHeight="1">
      <c r="B19" s="1186" t="s">
        <v>594</v>
      </c>
      <c r="C19" s="875" t="s">
        <v>247</v>
      </c>
      <c r="D19" s="875" t="s">
        <v>94</v>
      </c>
      <c r="E19" s="491" t="s">
        <v>237</v>
      </c>
      <c r="F19" s="711">
        <f t="shared" si="1"/>
        <v>6429</v>
      </c>
      <c r="G19" s="272">
        <f>SUM(G20:G21)</f>
        <v>6429</v>
      </c>
      <c r="H19" s="272"/>
      <c r="I19" s="583"/>
    </row>
    <row r="20" spans="2:10" s="247" customFormat="1" ht="15" customHeight="1">
      <c r="B20" s="879"/>
      <c r="C20" s="875"/>
      <c r="D20" s="875"/>
      <c r="E20" s="491" t="s">
        <v>248</v>
      </c>
      <c r="F20" s="272">
        <f t="shared" si="1"/>
        <v>4780</v>
      </c>
      <c r="G20" s="653">
        <v>4780</v>
      </c>
      <c r="H20" s="272"/>
      <c r="I20" s="583"/>
    </row>
    <row r="21" spans="2:10" s="247" customFormat="1" ht="15" customHeight="1">
      <c r="B21" s="879"/>
      <c r="C21" s="875"/>
      <c r="D21" s="875"/>
      <c r="E21" s="491" t="s">
        <v>250</v>
      </c>
      <c r="F21" s="272">
        <f t="shared" si="1"/>
        <v>1649</v>
      </c>
      <c r="G21" s="653">
        <v>1649</v>
      </c>
      <c r="H21" s="272"/>
      <c r="I21" s="583"/>
    </row>
    <row r="22" spans="2:10" s="247" customFormat="1" ht="15" customHeight="1">
      <c r="B22" s="879"/>
      <c r="C22" s="875" t="s">
        <v>251</v>
      </c>
      <c r="D22" s="1170" t="s">
        <v>94</v>
      </c>
      <c r="E22" s="491" t="s">
        <v>237</v>
      </c>
      <c r="F22" s="272">
        <f t="shared" si="1"/>
        <v>2151</v>
      </c>
      <c r="G22" s="272">
        <f>SUM(G23:G24)</f>
        <v>2151</v>
      </c>
      <c r="H22" s="272"/>
      <c r="I22" s="583"/>
    </row>
    <row r="23" spans="2:10" s="247" customFormat="1" ht="15" customHeight="1">
      <c r="B23" s="879"/>
      <c r="C23" s="875"/>
      <c r="D23" s="1171"/>
      <c r="E23" s="491" t="s">
        <v>252</v>
      </c>
      <c r="F23" s="711">
        <f t="shared" si="1"/>
        <v>1155</v>
      </c>
      <c r="G23" s="653">
        <v>1155</v>
      </c>
      <c r="H23" s="272"/>
      <c r="I23" s="724">
        <v>38.299999999999997</v>
      </c>
    </row>
    <row r="24" spans="2:10" s="247" customFormat="1" ht="15" customHeight="1">
      <c r="B24" s="879"/>
      <c r="C24" s="875"/>
      <c r="D24" s="1172"/>
      <c r="E24" s="491" t="s">
        <v>253</v>
      </c>
      <c r="F24" s="711">
        <f t="shared" si="1"/>
        <v>996</v>
      </c>
      <c r="G24" s="653">
        <v>996</v>
      </c>
      <c r="H24" s="272"/>
      <c r="I24" s="724">
        <v>40.9</v>
      </c>
    </row>
    <row r="25" spans="2:10" s="247" customFormat="1" ht="15" customHeight="1">
      <c r="B25" s="879"/>
      <c r="C25" s="875" t="s">
        <v>97</v>
      </c>
      <c r="D25" s="1170" t="s">
        <v>94</v>
      </c>
      <c r="E25" s="491" t="s">
        <v>237</v>
      </c>
      <c r="F25" s="272">
        <f t="shared" si="1"/>
        <v>2671</v>
      </c>
      <c r="G25" s="272">
        <f>SUM(G26:G27)</f>
        <v>2671</v>
      </c>
      <c r="H25" s="272"/>
      <c r="I25" s="585"/>
    </row>
    <row r="26" spans="2:10" s="247" customFormat="1" ht="15" customHeight="1">
      <c r="B26" s="879"/>
      <c r="C26" s="875"/>
      <c r="D26" s="1171"/>
      <c r="E26" s="491" t="s">
        <v>252</v>
      </c>
      <c r="F26" s="711">
        <f t="shared" si="1"/>
        <v>1742</v>
      </c>
      <c r="G26" s="653">
        <v>1742</v>
      </c>
      <c r="H26" s="272"/>
      <c r="I26" s="725">
        <v>385</v>
      </c>
    </row>
    <row r="27" spans="2:10" s="247" customFormat="1" ht="15" customHeight="1">
      <c r="B27" s="879"/>
      <c r="C27" s="875"/>
      <c r="D27" s="1172"/>
      <c r="E27" s="491" t="s">
        <v>253</v>
      </c>
      <c r="F27" s="711">
        <f t="shared" si="1"/>
        <v>929</v>
      </c>
      <c r="G27" s="653">
        <v>929</v>
      </c>
      <c r="H27" s="272"/>
      <c r="I27" s="725">
        <v>353</v>
      </c>
    </row>
    <row r="28" spans="2:10" s="247" customFormat="1" ht="15" customHeight="1">
      <c r="B28" s="879" t="s">
        <v>595</v>
      </c>
      <c r="C28" s="1170"/>
      <c r="D28" s="1170" t="s">
        <v>51</v>
      </c>
      <c r="E28" s="491" t="s">
        <v>237</v>
      </c>
      <c r="F28" s="272"/>
      <c r="G28" s="711">
        <f>SUM(G29:G30)</f>
        <v>3530.5</v>
      </c>
      <c r="H28" s="272"/>
      <c r="I28" s="586" t="s">
        <v>579</v>
      </c>
      <c r="J28" s="587"/>
    </row>
    <row r="29" spans="2:10" s="247" customFormat="1" ht="15" customHeight="1">
      <c r="B29" s="879"/>
      <c r="C29" s="1171"/>
      <c r="D29" s="1171"/>
      <c r="E29" s="491" t="s">
        <v>98</v>
      </c>
      <c r="F29" s="272">
        <f>G29</f>
        <v>0</v>
      </c>
      <c r="G29" s="272">
        <f>H29*I29</f>
        <v>0</v>
      </c>
      <c r="H29" s="710">
        <v>3364</v>
      </c>
      <c r="I29" s="715">
        <v>0</v>
      </c>
    </row>
    <row r="30" spans="2:10" s="247" customFormat="1" ht="15" customHeight="1">
      <c r="B30" s="879"/>
      <c r="C30" s="1171"/>
      <c r="D30" s="1171"/>
      <c r="E30" s="1170" t="s">
        <v>99</v>
      </c>
      <c r="F30" s="711">
        <f>G30</f>
        <v>3530.5</v>
      </c>
      <c r="G30" s="272">
        <f>H30*I30</f>
        <v>3530.5</v>
      </c>
      <c r="H30" s="1173">
        <v>7061</v>
      </c>
      <c r="I30" s="715">
        <v>0.5</v>
      </c>
    </row>
    <row r="31" spans="2:10" s="247" customFormat="1" ht="15" customHeight="1">
      <c r="B31" s="879"/>
      <c r="C31" s="1172"/>
      <c r="D31" s="1172"/>
      <c r="E31" s="1172"/>
      <c r="F31" s="711">
        <f>G31</f>
        <v>1977.0800000000002</v>
      </c>
      <c r="G31" s="272">
        <f>H30*I31</f>
        <v>1977.0800000000002</v>
      </c>
      <c r="H31" s="1174"/>
      <c r="I31" s="714">
        <v>0.28000000000000003</v>
      </c>
    </row>
    <row r="32" spans="2:10" s="247" customFormat="1" ht="15" customHeight="1" thickBot="1">
      <c r="B32" s="588" t="s">
        <v>596</v>
      </c>
      <c r="C32" s="589"/>
      <c r="D32" s="589" t="s">
        <v>254</v>
      </c>
      <c r="E32" s="621">
        <f>사토운반본선!M19</f>
        <v>117.70262554406327</v>
      </c>
      <c r="F32" s="712">
        <f>SUM(G32:H32)</f>
        <v>719.81473404255325</v>
      </c>
      <c r="G32" s="286">
        <f>사토운반본선!K19</f>
        <v>994.47473404255322</v>
      </c>
      <c r="H32" s="623">
        <f>-자재수량집계표!Y68</f>
        <v>-274.65999999999997</v>
      </c>
      <c r="I32" s="622" t="s">
        <v>574</v>
      </c>
    </row>
  </sheetData>
  <mergeCells count="26">
    <mergeCell ref="B8:C11"/>
    <mergeCell ref="D8:D11"/>
    <mergeCell ref="H10:H11"/>
    <mergeCell ref="B28:B31"/>
    <mergeCell ref="B16:C16"/>
    <mergeCell ref="B17:C17"/>
    <mergeCell ref="B19:B27"/>
    <mergeCell ref="C19:C21"/>
    <mergeCell ref="C28:C31"/>
    <mergeCell ref="B18:C18"/>
    <mergeCell ref="D28:D31"/>
    <mergeCell ref="D19:D21"/>
    <mergeCell ref="C22:C24"/>
    <mergeCell ref="C25:C27"/>
    <mergeCell ref="B12:C14"/>
    <mergeCell ref="D12:D14"/>
    <mergeCell ref="B1:J1"/>
    <mergeCell ref="B3:C3"/>
    <mergeCell ref="B4:C4"/>
    <mergeCell ref="B5:C7"/>
    <mergeCell ref="D5:D7"/>
    <mergeCell ref="D22:D24"/>
    <mergeCell ref="D25:D27"/>
    <mergeCell ref="B15:C15"/>
    <mergeCell ref="E30:E31"/>
    <mergeCell ref="H30:H31"/>
  </mergeCells>
  <phoneticPr fontId="5" type="noConversion"/>
  <printOptions verticalCentered="1"/>
  <pageMargins left="1.3779527559055118" right="0.55118110236220474" top="0.4" bottom="0.37" header="0.31496062992125984" footer="0.28000000000000003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N22"/>
  <sheetViews>
    <sheetView showZeros="0" view="pageBreakPreview" zoomScaleSheetLayoutView="100" workbookViewId="0">
      <selection activeCell="S11" sqref="S11"/>
    </sheetView>
  </sheetViews>
  <sheetFormatPr defaultRowHeight="11.25"/>
  <cols>
    <col min="1" max="1" width="4.125" style="65" customWidth="1"/>
    <col min="2" max="2" width="9" style="65"/>
    <col min="3" max="6" width="6.375" style="65" customWidth="1"/>
    <col min="7" max="7" width="6" style="65" customWidth="1"/>
    <col min="8" max="8" width="11.75" style="65" customWidth="1"/>
    <col min="9" max="9" width="9.875" style="65" customWidth="1"/>
    <col min="10" max="10" width="6.75" style="65" customWidth="1"/>
    <col min="11" max="11" width="15.375" style="65" customWidth="1"/>
    <col min="12" max="12" width="14" style="65" customWidth="1"/>
    <col min="13" max="13" width="12.625" style="65" customWidth="1"/>
    <col min="14" max="14" width="7.625" style="65" customWidth="1"/>
    <col min="15" max="16384" width="9" style="65"/>
  </cols>
  <sheetData>
    <row r="1" spans="2:14" ht="18.75">
      <c r="B1" s="8" t="s">
        <v>276</v>
      </c>
      <c r="E1" s="81"/>
      <c r="F1" s="81"/>
      <c r="G1" s="81"/>
      <c r="I1" s="81"/>
      <c r="J1" s="81"/>
      <c r="K1" s="81"/>
      <c r="L1" s="81"/>
      <c r="M1" s="81"/>
    </row>
    <row r="2" spans="2:14" ht="24.75" customHeight="1">
      <c r="K2" s="81"/>
      <c r="L2" s="81"/>
    </row>
    <row r="3" spans="2:14" ht="37.5" customHeight="1">
      <c r="B3" s="86" t="s">
        <v>277</v>
      </c>
      <c r="C3" s="1064" t="s">
        <v>100</v>
      </c>
      <c r="D3" s="1065"/>
      <c r="E3" s="1193" t="s">
        <v>193</v>
      </c>
      <c r="F3" s="1194"/>
      <c r="G3" s="1064" t="s">
        <v>194</v>
      </c>
      <c r="H3" s="1065"/>
      <c r="I3" s="86" t="s">
        <v>195</v>
      </c>
      <c r="J3" s="775">
        <v>0.7</v>
      </c>
      <c r="K3" s="178" t="s">
        <v>196</v>
      </c>
      <c r="L3" s="86" t="s">
        <v>101</v>
      </c>
      <c r="M3" s="86" t="s">
        <v>197</v>
      </c>
      <c r="N3" s="86" t="s">
        <v>35</v>
      </c>
    </row>
    <row r="4" spans="2:14" ht="21.75" customHeight="1">
      <c r="B4" s="79" t="s">
        <v>91</v>
      </c>
      <c r="C4" s="1190" t="s">
        <v>50</v>
      </c>
      <c r="D4" s="1191"/>
      <c r="E4" s="1190" t="str">
        <f>C4</f>
        <v>m</v>
      </c>
      <c r="F4" s="1191"/>
      <c r="G4" s="79"/>
      <c r="H4" s="79" t="s">
        <v>94</v>
      </c>
      <c r="I4" s="1192" t="str">
        <f>H4</f>
        <v>㎥</v>
      </c>
      <c r="J4" s="1192"/>
      <c r="K4" s="79" t="str">
        <f>H4</f>
        <v>㎥</v>
      </c>
      <c r="L4" s="79" t="s">
        <v>50</v>
      </c>
      <c r="M4" s="79"/>
      <c r="N4" s="79"/>
    </row>
    <row r="5" spans="2:14" s="247" customFormat="1" ht="21.75" customHeight="1">
      <c r="B5" s="1187">
        <v>1</v>
      </c>
      <c r="C5" s="1189">
        <f>(C6*20)+D6</f>
        <v>1220</v>
      </c>
      <c r="D5" s="1179"/>
      <c r="E5" s="1189">
        <f>(E6*20)+F6</f>
        <v>1433</v>
      </c>
      <c r="F5" s="1179"/>
      <c r="G5" s="229" t="s">
        <v>95</v>
      </c>
      <c r="H5" s="267">
        <v>312</v>
      </c>
      <c r="I5" s="1170">
        <f t="shared" ref="I5:I16" si="0">H5*$J$3</f>
        <v>218.39999999999998</v>
      </c>
      <c r="J5" s="1170"/>
      <c r="K5" s="246">
        <f>I5/0.94</f>
        <v>232.34042553191489</v>
      </c>
      <c r="L5" s="246">
        <f>ABS(C5-E5)</f>
        <v>213</v>
      </c>
      <c r="M5" s="246">
        <f t="shared" ref="M5:M16" si="1">L5*K5</f>
        <v>49488.51063829787</v>
      </c>
      <c r="N5" s="229"/>
    </row>
    <row r="6" spans="2:14" s="247" customFormat="1" ht="21.75" customHeight="1">
      <c r="B6" s="1188"/>
      <c r="C6" s="439">
        <v>61</v>
      </c>
      <c r="D6" s="266">
        <v>0</v>
      </c>
      <c r="E6" s="265">
        <v>71</v>
      </c>
      <c r="F6" s="375">
        <v>13</v>
      </c>
      <c r="G6" s="230" t="s">
        <v>96</v>
      </c>
      <c r="H6" s="268">
        <v>224</v>
      </c>
      <c r="I6" s="1172">
        <f t="shared" si="0"/>
        <v>156.79999999999998</v>
      </c>
      <c r="J6" s="1172"/>
      <c r="K6" s="248">
        <f>I6/1.28</f>
        <v>122.49999999999999</v>
      </c>
      <c r="L6" s="248">
        <f>L5</f>
        <v>213</v>
      </c>
      <c r="M6" s="248">
        <f t="shared" si="1"/>
        <v>26092.499999999996</v>
      </c>
      <c r="N6" s="230"/>
    </row>
    <row r="7" spans="2:14" s="247" customFormat="1" ht="21.75" customHeight="1">
      <c r="B7" s="1187">
        <v>2</v>
      </c>
      <c r="C7" s="1189">
        <f t="shared" ref="C7" si="2">(C8*20)+D8</f>
        <v>1512</v>
      </c>
      <c r="D7" s="1179"/>
      <c r="E7" s="1189">
        <f t="shared" ref="E7" si="3">(E8*20)+F8</f>
        <v>1433</v>
      </c>
      <c r="F7" s="1179"/>
      <c r="G7" s="229" t="s">
        <v>95</v>
      </c>
      <c r="H7" s="267">
        <v>348</v>
      </c>
      <c r="I7" s="1170">
        <f t="shared" ref="I7:I8" si="4">H7*$J$3</f>
        <v>243.6</v>
      </c>
      <c r="J7" s="1170"/>
      <c r="K7" s="246">
        <f t="shared" ref="K7" si="5">I7/0.94</f>
        <v>259.14893617021278</v>
      </c>
      <c r="L7" s="246">
        <f t="shared" ref="L7" si="6">ABS(C7-E7)</f>
        <v>79</v>
      </c>
      <c r="M7" s="246">
        <f t="shared" ref="M7:M8" si="7">L7*K7</f>
        <v>20472.765957446809</v>
      </c>
      <c r="N7" s="229"/>
    </row>
    <row r="8" spans="2:14" s="247" customFormat="1" ht="21.75" customHeight="1">
      <c r="B8" s="1188"/>
      <c r="C8" s="439">
        <v>75</v>
      </c>
      <c r="D8" s="266">
        <v>12</v>
      </c>
      <c r="E8" s="265">
        <v>71</v>
      </c>
      <c r="F8" s="375">
        <v>13</v>
      </c>
      <c r="G8" s="230" t="s">
        <v>96</v>
      </c>
      <c r="H8" s="268">
        <v>248</v>
      </c>
      <c r="I8" s="1172">
        <f t="shared" si="4"/>
        <v>173.6</v>
      </c>
      <c r="J8" s="1172"/>
      <c r="K8" s="248">
        <f t="shared" ref="K8" si="8">I8/1.28</f>
        <v>135.625</v>
      </c>
      <c r="L8" s="248">
        <f t="shared" ref="L8:L10" si="9">L7</f>
        <v>79</v>
      </c>
      <c r="M8" s="248">
        <f t="shared" si="7"/>
        <v>10714.375</v>
      </c>
      <c r="N8" s="230"/>
    </row>
    <row r="9" spans="2:14" s="247" customFormat="1" ht="21.75" customHeight="1">
      <c r="B9" s="1187">
        <v>3</v>
      </c>
      <c r="C9" s="1189">
        <f t="shared" ref="C9" si="10">(C10*20)+D10</f>
        <v>1609</v>
      </c>
      <c r="D9" s="1179"/>
      <c r="E9" s="1189">
        <f t="shared" ref="E9" si="11">(E10*20)+F10</f>
        <v>1567</v>
      </c>
      <c r="F9" s="1179"/>
      <c r="G9" s="229" t="s">
        <v>95</v>
      </c>
      <c r="H9" s="267">
        <v>226</v>
      </c>
      <c r="I9" s="1170">
        <f t="shared" ref="I9:I10" si="12">H9*$J$3</f>
        <v>158.19999999999999</v>
      </c>
      <c r="J9" s="1170"/>
      <c r="K9" s="246">
        <f t="shared" ref="K9" si="13">I9/0.94</f>
        <v>168.29787234042553</v>
      </c>
      <c r="L9" s="246">
        <f t="shared" ref="L9" si="14">ABS(C9-E9)</f>
        <v>42</v>
      </c>
      <c r="M9" s="246">
        <f t="shared" ref="M9:M10" si="15">L9*K9</f>
        <v>7068.510638297872</v>
      </c>
      <c r="N9" s="229"/>
    </row>
    <row r="10" spans="2:14" s="247" customFormat="1" ht="21.75" customHeight="1">
      <c r="B10" s="1188"/>
      <c r="C10" s="439">
        <v>80</v>
      </c>
      <c r="D10" s="266">
        <v>9</v>
      </c>
      <c r="E10" s="265">
        <v>78</v>
      </c>
      <c r="F10" s="375">
        <v>7</v>
      </c>
      <c r="G10" s="230" t="s">
        <v>96</v>
      </c>
      <c r="H10" s="268">
        <v>140</v>
      </c>
      <c r="I10" s="1172">
        <f t="shared" si="12"/>
        <v>98</v>
      </c>
      <c r="J10" s="1172"/>
      <c r="K10" s="248">
        <f t="shared" ref="K10" si="16">I10/1.28</f>
        <v>76.5625</v>
      </c>
      <c r="L10" s="248">
        <f t="shared" si="9"/>
        <v>42</v>
      </c>
      <c r="M10" s="248">
        <f t="shared" si="15"/>
        <v>3215.625</v>
      </c>
      <c r="N10" s="230"/>
    </row>
    <row r="11" spans="2:14" s="247" customFormat="1" ht="21.75" customHeight="1">
      <c r="B11" s="1187"/>
      <c r="C11" s="1189"/>
      <c r="D11" s="1179"/>
      <c r="E11" s="1189"/>
      <c r="F11" s="1179"/>
      <c r="G11" s="229"/>
      <c r="H11" s="267"/>
      <c r="I11" s="1170"/>
      <c r="J11" s="1170"/>
      <c r="K11" s="246"/>
      <c r="L11" s="246"/>
      <c r="M11" s="246"/>
      <c r="N11" s="229"/>
    </row>
    <row r="12" spans="2:14" s="247" customFormat="1" ht="21.75" customHeight="1">
      <c r="B12" s="1188"/>
      <c r="C12" s="439"/>
      <c r="D12" s="266"/>
      <c r="E12" s="265"/>
      <c r="F12" s="375"/>
      <c r="G12" s="230"/>
      <c r="H12" s="268"/>
      <c r="I12" s="1172"/>
      <c r="J12" s="1172"/>
      <c r="K12" s="248"/>
      <c r="L12" s="248"/>
      <c r="M12" s="248"/>
      <c r="N12" s="230"/>
    </row>
    <row r="13" spans="2:14" s="247" customFormat="1" ht="21.75" customHeight="1">
      <c r="B13" s="1187"/>
      <c r="C13" s="1189"/>
      <c r="D13" s="1179"/>
      <c r="E13" s="1189"/>
      <c r="F13" s="1179"/>
      <c r="G13" s="229"/>
      <c r="H13" s="267"/>
      <c r="I13" s="1170"/>
      <c r="J13" s="1170"/>
      <c r="K13" s="246"/>
      <c r="L13" s="246"/>
      <c r="M13" s="246"/>
      <c r="N13" s="229"/>
    </row>
    <row r="14" spans="2:14" s="247" customFormat="1" ht="21.75" customHeight="1">
      <c r="B14" s="1188"/>
      <c r="C14" s="439"/>
      <c r="D14" s="266"/>
      <c r="E14" s="265"/>
      <c r="F14" s="375"/>
      <c r="G14" s="230"/>
      <c r="H14" s="268"/>
      <c r="I14" s="1172"/>
      <c r="J14" s="1172"/>
      <c r="K14" s="248"/>
      <c r="L14" s="248"/>
      <c r="M14" s="248"/>
      <c r="N14" s="230"/>
    </row>
    <row r="15" spans="2:14" s="247" customFormat="1" ht="21.75" customHeight="1">
      <c r="B15" s="1187"/>
      <c r="C15" s="1189"/>
      <c r="D15" s="1179"/>
      <c r="E15" s="1189"/>
      <c r="F15" s="1179"/>
      <c r="G15" s="229"/>
      <c r="H15" s="267"/>
      <c r="I15" s="1170">
        <f t="shared" si="0"/>
        <v>0</v>
      </c>
      <c r="J15" s="1170"/>
      <c r="K15" s="246">
        <f>I15/0.94</f>
        <v>0</v>
      </c>
      <c r="L15" s="246">
        <f>ABS(C15-E15)</f>
        <v>0</v>
      </c>
      <c r="M15" s="246">
        <f t="shared" si="1"/>
        <v>0</v>
      </c>
      <c r="N15" s="229"/>
    </row>
    <row r="16" spans="2:14" s="247" customFormat="1" ht="21.75" customHeight="1">
      <c r="B16" s="1188"/>
      <c r="C16" s="265"/>
      <c r="D16" s="266"/>
      <c r="E16" s="265"/>
      <c r="F16" s="266"/>
      <c r="G16" s="230"/>
      <c r="H16" s="268"/>
      <c r="I16" s="1172">
        <f t="shared" si="0"/>
        <v>0</v>
      </c>
      <c r="J16" s="1172"/>
      <c r="K16" s="248">
        <f>I16/1.28</f>
        <v>0</v>
      </c>
      <c r="L16" s="248">
        <f>L15</f>
        <v>0</v>
      </c>
      <c r="M16" s="248">
        <f t="shared" si="1"/>
        <v>0</v>
      </c>
      <c r="N16" s="230"/>
    </row>
    <row r="17" spans="2:14" ht="21.75" customHeight="1">
      <c r="B17" s="79" t="s">
        <v>271</v>
      </c>
      <c r="C17" s="258"/>
      <c r="D17" s="259"/>
      <c r="E17" s="258"/>
      <c r="F17" s="259"/>
      <c r="G17" s="79"/>
      <c r="H17" s="79">
        <f>SUM(H5:H16)</f>
        <v>1498</v>
      </c>
      <c r="I17" s="1190" t="s">
        <v>6</v>
      </c>
      <c r="J17" s="1191"/>
      <c r="K17" s="100">
        <f>SUM(K5:K16)</f>
        <v>994.47473404255322</v>
      </c>
      <c r="L17" s="100">
        <f>M17/K17</f>
        <v>117.70262554406327</v>
      </c>
      <c r="M17" s="100">
        <f>SUM(M5:M16)</f>
        <v>117052.28723404255</v>
      </c>
      <c r="N17" s="79"/>
    </row>
    <row r="19" spans="2:14" ht="20.25" customHeight="1">
      <c r="B19" s="81" t="s">
        <v>102</v>
      </c>
      <c r="C19" s="81"/>
      <c r="D19" s="81"/>
      <c r="E19" s="81" t="s">
        <v>103</v>
      </c>
      <c r="F19" s="81"/>
      <c r="G19" s="81"/>
      <c r="H19" s="213">
        <f>M17</f>
        <v>117052.28723404255</v>
      </c>
      <c r="I19" s="65" t="s">
        <v>104</v>
      </c>
      <c r="K19" s="185">
        <f>K17</f>
        <v>994.47473404255322</v>
      </c>
      <c r="L19" s="185" t="s">
        <v>105</v>
      </c>
      <c r="M19" s="185">
        <f>H19/K19</f>
        <v>117.70262554406327</v>
      </c>
      <c r="N19" s="81" t="s">
        <v>50</v>
      </c>
    </row>
    <row r="20" spans="2:14" ht="24.75" customHeight="1">
      <c r="L20" s="81" t="s">
        <v>6</v>
      </c>
      <c r="M20" s="81" t="s">
        <v>6</v>
      </c>
    </row>
    <row r="22" spans="2:14">
      <c r="K22" s="81"/>
    </row>
  </sheetData>
  <mergeCells count="37">
    <mergeCell ref="B15:B16"/>
    <mergeCell ref="C15:D15"/>
    <mergeCell ref="E15:F15"/>
    <mergeCell ref="I15:J15"/>
    <mergeCell ref="I16:J16"/>
    <mergeCell ref="B13:B14"/>
    <mergeCell ref="C13:D13"/>
    <mergeCell ref="E13:F13"/>
    <mergeCell ref="I13:J13"/>
    <mergeCell ref="I14:J14"/>
    <mergeCell ref="B5:B6"/>
    <mergeCell ref="B7:B8"/>
    <mergeCell ref="C7:D7"/>
    <mergeCell ref="E7:F7"/>
    <mergeCell ref="I7:J7"/>
    <mergeCell ref="I8:J8"/>
    <mergeCell ref="C3:D3"/>
    <mergeCell ref="E3:F3"/>
    <mergeCell ref="C5:D5"/>
    <mergeCell ref="E5:F5"/>
    <mergeCell ref="C4:D4"/>
    <mergeCell ref="E4:F4"/>
    <mergeCell ref="G3:H3"/>
    <mergeCell ref="I17:J17"/>
    <mergeCell ref="I4:J4"/>
    <mergeCell ref="I5:J5"/>
    <mergeCell ref="I6:J6"/>
    <mergeCell ref="B9:B10"/>
    <mergeCell ref="C9:D9"/>
    <mergeCell ref="E9:F9"/>
    <mergeCell ref="I9:J9"/>
    <mergeCell ref="I10:J10"/>
    <mergeCell ref="B11:B12"/>
    <mergeCell ref="C11:D11"/>
    <mergeCell ref="E11:F11"/>
    <mergeCell ref="I11:J11"/>
    <mergeCell ref="I12:J12"/>
  </mergeCells>
  <phoneticPr fontId="5" type="noConversion"/>
  <printOptions verticalCentered="1"/>
  <pageMargins left="0.82677165354330717" right="0.19685039370078741" top="0.47244094488188981" bottom="0.78740157480314965" header="0.51181102362204722" footer="0.51181102362204722"/>
  <pageSetup paperSize="9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B1:T27"/>
  <sheetViews>
    <sheetView view="pageBreakPreview" zoomScale="85" zoomScaleSheetLayoutView="85" workbookViewId="0">
      <selection activeCell="AA16" sqref="AA16"/>
    </sheetView>
  </sheetViews>
  <sheetFormatPr defaultRowHeight="14.25"/>
  <cols>
    <col min="1" max="1" width="9" style="1"/>
    <col min="2" max="2" width="2.75" style="1" customWidth="1"/>
    <col min="3" max="3" width="7.875" style="1" customWidth="1"/>
    <col min="4" max="4" width="15.25" style="1" customWidth="1"/>
    <col min="5" max="5" width="17.75" style="1" customWidth="1"/>
    <col min="6" max="6" width="21.125" style="1" customWidth="1"/>
    <col min="7" max="13" width="8.625" style="1" customWidth="1"/>
    <col min="14" max="14" width="13.25" style="1" customWidth="1"/>
    <col min="15" max="15" width="6.625" style="1" hidden="1" customWidth="1"/>
    <col min="16" max="16" width="11" style="1" hidden="1" customWidth="1"/>
    <col min="17" max="17" width="10.625" style="1" hidden="1" customWidth="1"/>
    <col min="18" max="18" width="13" style="1" hidden="1" customWidth="1"/>
    <col min="19" max="19" width="0" style="1" hidden="1" customWidth="1"/>
    <col min="20" max="20" width="5.5" style="1" hidden="1" customWidth="1"/>
    <col min="21" max="21" width="0" style="1" hidden="1" customWidth="1"/>
    <col min="22" max="16384" width="9" style="1"/>
  </cols>
  <sheetData>
    <row r="1" spans="2:20" ht="31.5" customHeight="1">
      <c r="B1" s="806" t="s">
        <v>613</v>
      </c>
      <c r="C1" s="807"/>
      <c r="D1" s="807"/>
      <c r="E1" s="807"/>
      <c r="F1" s="807"/>
    </row>
    <row r="2" spans="2:20" s="39" customFormat="1" ht="26.25" customHeight="1" thickBot="1">
      <c r="D2" s="1" t="s">
        <v>257</v>
      </c>
      <c r="E2" s="1" t="str">
        <f>겉표지!E9</f>
        <v>- 위    치 :</v>
      </c>
      <c r="F2" s="1" t="str">
        <f>겉표지!G9</f>
        <v>울진군 울진읍 대흥리 산65 외2</v>
      </c>
      <c r="K2" s="73"/>
    </row>
    <row r="3" spans="2:20" s="39" customFormat="1" ht="18" customHeight="1" thickBot="1">
      <c r="C3" s="221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3"/>
    </row>
    <row r="4" spans="2:20" s="39" customFormat="1" ht="24.95" customHeight="1">
      <c r="C4" s="38"/>
      <c r="N4" s="42"/>
      <c r="O4" s="217" t="s">
        <v>258</v>
      </c>
      <c r="P4" s="262" t="s">
        <v>259</v>
      </c>
      <c r="Q4" s="262" t="s">
        <v>260</v>
      </c>
      <c r="R4" s="262" t="s">
        <v>261</v>
      </c>
      <c r="S4" s="808" t="s">
        <v>262</v>
      </c>
      <c r="T4" s="809"/>
    </row>
    <row r="5" spans="2:20" s="39" customFormat="1" ht="24.95" customHeight="1">
      <c r="C5" s="38"/>
      <c r="N5" s="42"/>
      <c r="O5" s="218">
        <v>1</v>
      </c>
      <c r="P5" s="263" t="s">
        <v>263</v>
      </c>
      <c r="Q5" s="263" t="s">
        <v>264</v>
      </c>
      <c r="R5" s="263">
        <v>0.4</v>
      </c>
      <c r="S5" s="810" t="s">
        <v>265</v>
      </c>
      <c r="T5" s="811"/>
    </row>
    <row r="6" spans="2:20" s="39" customFormat="1" ht="24.95" customHeight="1">
      <c r="C6" s="38"/>
      <c r="N6" s="42"/>
      <c r="O6" s="219">
        <v>2</v>
      </c>
      <c r="P6" s="260" t="s">
        <v>266</v>
      </c>
      <c r="Q6" s="260" t="s">
        <v>264</v>
      </c>
      <c r="R6" s="260">
        <v>0.65</v>
      </c>
      <c r="S6" s="812" t="s">
        <v>265</v>
      </c>
      <c r="T6" s="813"/>
    </row>
    <row r="7" spans="2:20" s="39" customFormat="1" ht="24.95" customHeight="1">
      <c r="C7" s="38"/>
      <c r="N7" s="42"/>
      <c r="O7" s="219">
        <v>3</v>
      </c>
      <c r="P7" s="260" t="s">
        <v>267</v>
      </c>
      <c r="Q7" s="260" t="s">
        <v>264</v>
      </c>
      <c r="R7" s="260">
        <v>0.97</v>
      </c>
      <c r="S7" s="812" t="s">
        <v>265</v>
      </c>
      <c r="T7" s="813"/>
    </row>
    <row r="8" spans="2:20" s="39" customFormat="1" ht="24.95" customHeight="1">
      <c r="C8" s="38"/>
      <c r="N8" s="42"/>
      <c r="O8" s="219">
        <v>4</v>
      </c>
      <c r="P8" s="260" t="s">
        <v>268</v>
      </c>
      <c r="Q8" s="260" t="s">
        <v>264</v>
      </c>
      <c r="R8" s="260">
        <v>2.57</v>
      </c>
      <c r="S8" s="812" t="s">
        <v>269</v>
      </c>
      <c r="T8" s="813"/>
    </row>
    <row r="9" spans="2:20" s="39" customFormat="1" ht="24.95" customHeight="1" thickBot="1">
      <c r="C9" s="38"/>
      <c r="N9" s="42"/>
      <c r="O9" s="220">
        <v>5</v>
      </c>
      <c r="P9" s="261" t="s">
        <v>270</v>
      </c>
      <c r="Q9" s="261" t="s">
        <v>264</v>
      </c>
      <c r="R9" s="261">
        <v>1.4</v>
      </c>
      <c r="S9" s="814" t="s">
        <v>265</v>
      </c>
      <c r="T9" s="815"/>
    </row>
    <row r="10" spans="2:20" s="39" customFormat="1" ht="24.95" customHeight="1">
      <c r="C10" s="38"/>
      <c r="N10" s="42"/>
      <c r="S10" s="805"/>
      <c r="T10" s="805"/>
    </row>
    <row r="11" spans="2:20" s="39" customFormat="1" ht="24.95" customHeight="1">
      <c r="C11" s="38"/>
      <c r="N11" s="42"/>
      <c r="S11" s="805"/>
      <c r="T11" s="805"/>
    </row>
    <row r="12" spans="2:20" s="39" customFormat="1" ht="24.95" customHeight="1">
      <c r="C12" s="38"/>
      <c r="N12" s="42"/>
      <c r="S12" s="805"/>
      <c r="T12" s="805"/>
    </row>
    <row r="13" spans="2:20" s="39" customFormat="1" ht="24.95" customHeight="1">
      <c r="C13" s="38"/>
      <c r="N13" s="42"/>
      <c r="S13" s="805"/>
      <c r="T13" s="805"/>
    </row>
    <row r="14" spans="2:20" s="39" customFormat="1" ht="24.95" customHeight="1">
      <c r="C14" s="38"/>
      <c r="N14" s="42"/>
      <c r="S14" s="805"/>
      <c r="T14" s="805"/>
    </row>
    <row r="15" spans="2:20" s="39" customFormat="1" ht="24.95" customHeight="1">
      <c r="C15" s="38"/>
      <c r="N15" s="42"/>
      <c r="S15" s="805"/>
      <c r="T15" s="805"/>
    </row>
    <row r="16" spans="2:20" s="39" customFormat="1" ht="24.95" customHeight="1">
      <c r="C16" s="38"/>
      <c r="N16" s="42"/>
      <c r="S16" s="805"/>
      <c r="T16" s="805"/>
    </row>
    <row r="17" spans="3:20" s="39" customFormat="1" ht="24.95" customHeight="1">
      <c r="C17" s="38"/>
      <c r="N17" s="42"/>
      <c r="S17" s="805"/>
      <c r="T17" s="805"/>
    </row>
    <row r="18" spans="3:20" s="39" customFormat="1" ht="24.95" customHeight="1">
      <c r="C18" s="38"/>
      <c r="N18" s="42"/>
      <c r="S18" s="805"/>
      <c r="T18" s="805"/>
    </row>
    <row r="19" spans="3:20" s="39" customFormat="1" ht="24.95" customHeight="1">
      <c r="C19" s="38"/>
      <c r="N19" s="42"/>
      <c r="S19" s="805"/>
      <c r="T19" s="805"/>
    </row>
    <row r="20" spans="3:20" s="39" customFormat="1" ht="24.95" customHeight="1">
      <c r="C20" s="38"/>
      <c r="N20" s="42"/>
      <c r="S20" s="805"/>
      <c r="T20" s="805"/>
    </row>
    <row r="21" spans="3:20" ht="24.95" customHeight="1">
      <c r="C21" s="215"/>
      <c r="N21" s="256"/>
      <c r="S21" s="779"/>
      <c r="T21" s="779"/>
    </row>
    <row r="22" spans="3:20" ht="24.95" customHeight="1" thickBot="1">
      <c r="C22" s="224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6"/>
      <c r="S22" s="779"/>
      <c r="T22" s="779"/>
    </row>
    <row r="23" spans="3:20" ht="20.100000000000001" customHeight="1"/>
    <row r="24" spans="3:20" ht="20.100000000000001" customHeight="1"/>
    <row r="25" spans="3:20" ht="20.100000000000001" customHeight="1"/>
    <row r="26" spans="3:20" ht="20.100000000000001" customHeight="1"/>
    <row r="27" spans="3:20" ht="20.100000000000001" customHeight="1"/>
  </sheetData>
  <mergeCells count="20">
    <mergeCell ref="S21:T21"/>
    <mergeCell ref="S22:T22"/>
    <mergeCell ref="S15:T15"/>
    <mergeCell ref="S16:T16"/>
    <mergeCell ref="S17:T17"/>
    <mergeCell ref="S18:T18"/>
    <mergeCell ref="S19:T19"/>
    <mergeCell ref="S20:T20"/>
    <mergeCell ref="S14:T14"/>
    <mergeCell ref="B1:F1"/>
    <mergeCell ref="S4:T4"/>
    <mergeCell ref="S5:T5"/>
    <mergeCell ref="S6:T6"/>
    <mergeCell ref="S7:T7"/>
    <mergeCell ref="S8:T8"/>
    <mergeCell ref="S9:T9"/>
    <mergeCell ref="S10:T10"/>
    <mergeCell ref="S11:T11"/>
    <mergeCell ref="S12:T12"/>
    <mergeCell ref="S13:T13"/>
  </mergeCells>
  <phoneticPr fontId="5" type="noConversion"/>
  <pageMargins left="0.72" right="0.63" top="0.49" bottom="0.72" header="0.31" footer="0.22"/>
  <pageSetup paperSize="9" scale="89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Z120"/>
  <sheetViews>
    <sheetView showGridLines="0" view="pageBreakPreview" zoomScaleSheetLayoutView="100" workbookViewId="0">
      <selection activeCell="Z13" sqref="Z13"/>
    </sheetView>
  </sheetViews>
  <sheetFormatPr defaultRowHeight="14.25"/>
  <cols>
    <col min="1" max="4" width="3.25" customWidth="1"/>
    <col min="5" max="5" width="7.875" customWidth="1"/>
    <col min="6" max="6" width="6" customWidth="1"/>
    <col min="7" max="11" width="3.25" customWidth="1"/>
    <col min="12" max="13" width="9.375" customWidth="1"/>
    <col min="14" max="14" width="3.25" customWidth="1"/>
    <col min="15" max="15" width="0.5" customWidth="1"/>
    <col min="16" max="16" width="4.25" hidden="1" customWidth="1"/>
    <col min="17" max="23" width="11.375" hidden="1" customWidth="1"/>
    <col min="24" max="24" width="4.25" hidden="1" customWidth="1"/>
    <col min="25" max="25" width="11.625" hidden="1" customWidth="1"/>
    <col min="26" max="26" width="4.25" hidden="1" customWidth="1"/>
    <col min="27" max="33" width="11.375" hidden="1" customWidth="1"/>
    <col min="34" max="34" width="4.25" hidden="1" customWidth="1"/>
    <col min="35" max="35" width="11.625" hidden="1" customWidth="1"/>
    <col min="36" max="39" width="9.75" customWidth="1"/>
    <col min="40" max="40" width="9" customWidth="1"/>
    <col min="41" max="44" width="9.75" customWidth="1"/>
  </cols>
  <sheetData>
    <row r="1" spans="1:52" ht="18.95" customHeight="1">
      <c r="A1" s="103" t="s">
        <v>138</v>
      </c>
      <c r="B1" s="104"/>
      <c r="C1" s="104"/>
      <c r="D1" s="104"/>
      <c r="E1" s="104"/>
      <c r="F1" s="105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6"/>
      <c r="R1" s="104"/>
      <c r="S1" s="104"/>
      <c r="T1" s="104"/>
      <c r="U1" s="104"/>
      <c r="V1" s="104"/>
      <c r="W1" s="104"/>
      <c r="X1" s="104"/>
      <c r="Y1" s="104"/>
      <c r="Z1" s="104"/>
      <c r="AA1" s="106"/>
      <c r="AB1" s="104"/>
      <c r="AC1" s="104"/>
      <c r="AD1" s="104"/>
      <c r="AE1" s="104"/>
      <c r="AF1" s="104"/>
      <c r="AG1" s="104"/>
      <c r="AH1" s="104"/>
      <c r="AI1" s="104"/>
      <c r="AJ1" s="103" t="s">
        <v>285</v>
      </c>
      <c r="AK1" s="107"/>
      <c r="AL1" s="107"/>
      <c r="AM1" s="107"/>
      <c r="AN1" s="107"/>
      <c r="AO1" s="107"/>
      <c r="AP1" s="107"/>
      <c r="AQ1" s="107"/>
      <c r="AR1" s="107"/>
      <c r="AS1" t="s">
        <v>106</v>
      </c>
      <c r="AU1" s="802" t="s">
        <v>107</v>
      </c>
      <c r="AV1" s="802"/>
      <c r="AW1" s="802"/>
      <c r="AX1" s="802" t="s">
        <v>108</v>
      </c>
      <c r="AY1" s="802"/>
      <c r="AZ1" s="802"/>
    </row>
    <row r="2" spans="1:52" ht="18.95" customHeight="1" thickBot="1">
      <c r="A2" s="103"/>
      <c r="B2" s="719" t="s">
        <v>200</v>
      </c>
      <c r="C2" s="719"/>
      <c r="D2" s="817" t="s">
        <v>707</v>
      </c>
      <c r="E2" s="817"/>
      <c r="F2" s="105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6"/>
      <c r="R2" s="104"/>
      <c r="S2" s="104"/>
      <c r="T2" s="104"/>
      <c r="U2" s="104"/>
      <c r="V2" s="104"/>
      <c r="W2" s="104"/>
      <c r="X2" s="104"/>
      <c r="Y2" s="104"/>
      <c r="Z2" s="104"/>
      <c r="AA2" s="106"/>
      <c r="AB2" s="104"/>
      <c r="AC2" s="104"/>
      <c r="AD2" s="104"/>
      <c r="AE2" s="104"/>
      <c r="AF2" s="104"/>
      <c r="AG2" s="104"/>
      <c r="AH2" s="104"/>
      <c r="AI2" s="104"/>
      <c r="AJ2" s="103"/>
      <c r="AK2" s="107"/>
      <c r="AL2" s="107"/>
      <c r="AM2" s="107"/>
      <c r="AN2" s="107"/>
      <c r="AO2" s="107"/>
      <c r="AP2" s="107"/>
      <c r="AQ2" s="107"/>
      <c r="AR2" s="107"/>
      <c r="AS2" t="s">
        <v>109</v>
      </c>
      <c r="AU2">
        <v>10</v>
      </c>
      <c r="AX2">
        <v>199.6</v>
      </c>
    </row>
    <row r="3" spans="1:52" ht="18.95" customHeight="1">
      <c r="A3" s="104"/>
      <c r="B3" s="106" t="s">
        <v>139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8"/>
      <c r="Q3" s="106"/>
      <c r="R3" s="106"/>
      <c r="S3" s="104"/>
      <c r="T3" s="104"/>
      <c r="U3" s="104"/>
      <c r="V3" s="104"/>
      <c r="W3" s="104"/>
      <c r="X3" s="109"/>
      <c r="Y3" s="104"/>
      <c r="Z3" s="108"/>
      <c r="AA3" s="106"/>
      <c r="AB3" s="104"/>
      <c r="AC3" s="104"/>
      <c r="AD3" s="104"/>
      <c r="AE3" s="104"/>
      <c r="AF3" s="104"/>
      <c r="AG3" s="104"/>
      <c r="AH3" s="109"/>
      <c r="AI3" s="104"/>
      <c r="AJ3" s="818" t="s">
        <v>140</v>
      </c>
      <c r="AK3" s="819"/>
      <c r="AL3" s="110"/>
      <c r="AM3" s="110"/>
      <c r="AN3" s="110"/>
      <c r="AO3" s="110"/>
      <c r="AP3" s="110"/>
      <c r="AQ3" s="110"/>
      <c r="AR3" s="111"/>
      <c r="AS3" t="s">
        <v>109</v>
      </c>
      <c r="AU3">
        <v>20</v>
      </c>
      <c r="AX3">
        <v>233.2</v>
      </c>
    </row>
    <row r="4" spans="1:52" ht="18.95" customHeight="1">
      <c r="A4" s="104"/>
      <c r="B4" s="106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8"/>
      <c r="Q4" s="106"/>
      <c r="R4" s="106"/>
      <c r="S4" s="104"/>
      <c r="T4" s="104"/>
      <c r="U4" s="104"/>
      <c r="V4" s="104"/>
      <c r="W4" s="104"/>
      <c r="X4" s="109"/>
      <c r="Y4" s="104"/>
      <c r="Z4" s="108"/>
      <c r="AA4" s="106"/>
      <c r="AB4" s="104"/>
      <c r="AC4" s="104"/>
      <c r="AD4" s="104"/>
      <c r="AE4" s="104"/>
      <c r="AF4" s="104"/>
      <c r="AG4" s="104"/>
      <c r="AH4" s="109"/>
      <c r="AI4" s="104"/>
      <c r="AJ4" s="112"/>
      <c r="AK4" s="113"/>
      <c r="AL4" s="114"/>
      <c r="AM4" s="115"/>
      <c r="AN4" s="116"/>
      <c r="AO4" s="117"/>
      <c r="AP4" s="116"/>
      <c r="AQ4" s="118"/>
      <c r="AR4" s="119"/>
      <c r="AS4" t="s">
        <v>109</v>
      </c>
      <c r="AU4">
        <v>30</v>
      </c>
      <c r="AX4">
        <v>252.6</v>
      </c>
    </row>
    <row r="5" spans="1:52" ht="18.95" customHeight="1">
      <c r="A5" s="104"/>
      <c r="B5" s="104"/>
      <c r="C5" s="104"/>
      <c r="D5" s="104" t="s">
        <v>141</v>
      </c>
      <c r="E5" s="104"/>
      <c r="F5" s="104"/>
      <c r="G5" s="104"/>
      <c r="H5" s="104"/>
      <c r="I5" s="104"/>
      <c r="J5" s="104"/>
      <c r="K5" s="104"/>
      <c r="L5" s="120">
        <f>ROUND(L6*1.5,2)</f>
        <v>5.15</v>
      </c>
      <c r="M5" s="121"/>
      <c r="N5" s="121"/>
      <c r="O5" s="104"/>
      <c r="P5" s="108"/>
      <c r="Q5" s="122"/>
      <c r="R5" s="123"/>
      <c r="S5" s="820">
        <f>T5+T6</f>
        <v>1.5</v>
      </c>
      <c r="T5" s="122">
        <v>0.3</v>
      </c>
      <c r="U5" s="122" t="s">
        <v>142</v>
      </c>
      <c r="V5" s="122"/>
      <c r="W5" s="104"/>
      <c r="X5" s="109"/>
      <c r="Y5" s="104"/>
      <c r="Z5" s="108"/>
      <c r="AA5" s="122"/>
      <c r="AB5" s="122"/>
      <c r="AC5" s="821">
        <f>AD5+AD6</f>
        <v>3.6</v>
      </c>
      <c r="AD5" s="124">
        <v>0.6</v>
      </c>
      <c r="AE5" s="122" t="s">
        <v>143</v>
      </c>
      <c r="AF5" s="122"/>
      <c r="AG5" s="104"/>
      <c r="AH5" s="109"/>
      <c r="AI5" s="104"/>
      <c r="AJ5" s="125" t="s">
        <v>144</v>
      </c>
      <c r="AK5" s="117"/>
      <c r="AL5" s="126">
        <f>+L5</f>
        <v>5.15</v>
      </c>
      <c r="AM5" s="117" t="s">
        <v>145</v>
      </c>
      <c r="AN5" s="117"/>
      <c r="AO5" s="118"/>
      <c r="AP5" s="118"/>
      <c r="AQ5" s="118"/>
      <c r="AR5" s="119"/>
      <c r="AS5" t="s">
        <v>109</v>
      </c>
      <c r="AU5">
        <v>50</v>
      </c>
      <c r="AX5">
        <v>276.8</v>
      </c>
    </row>
    <row r="6" spans="1:52" ht="18.95" customHeight="1">
      <c r="A6" s="104"/>
      <c r="B6" s="104"/>
      <c r="C6" s="104"/>
      <c r="D6" s="104" t="s">
        <v>146</v>
      </c>
      <c r="E6" s="104"/>
      <c r="F6" s="104"/>
      <c r="G6" s="104"/>
      <c r="H6" s="104"/>
      <c r="I6" s="104"/>
      <c r="J6" s="104"/>
      <c r="K6" s="104"/>
      <c r="L6" s="127">
        <f>ROUND(0.2778*L7*L8*L9,2)</f>
        <v>3.43</v>
      </c>
      <c r="M6" s="104"/>
      <c r="N6" s="104"/>
      <c r="O6" s="104"/>
      <c r="P6" s="108"/>
      <c r="Q6" s="122"/>
      <c r="R6" s="122"/>
      <c r="S6" s="820"/>
      <c r="T6" s="822">
        <v>1.2</v>
      </c>
      <c r="U6" s="122"/>
      <c r="V6" s="104"/>
      <c r="W6" s="104"/>
      <c r="X6" s="109"/>
      <c r="Y6" s="104"/>
      <c r="Z6" s="108"/>
      <c r="AA6" s="122"/>
      <c r="AB6" s="122"/>
      <c r="AC6" s="821"/>
      <c r="AD6" s="823">
        <v>3</v>
      </c>
      <c r="AE6" s="122"/>
      <c r="AF6" s="123" t="s">
        <v>147</v>
      </c>
      <c r="AG6" s="104"/>
      <c r="AH6" s="109"/>
      <c r="AI6" s="104"/>
      <c r="AJ6" s="108"/>
      <c r="AK6" s="104"/>
      <c r="AL6" s="104"/>
      <c r="AM6" s="104"/>
      <c r="AN6" s="104"/>
      <c r="AO6" s="104"/>
      <c r="AP6" s="104"/>
      <c r="AQ6" s="104"/>
      <c r="AR6" s="109"/>
      <c r="AS6" t="s">
        <v>109</v>
      </c>
      <c r="AU6" s="612">
        <v>70</v>
      </c>
      <c r="AX6" s="609">
        <v>292.7</v>
      </c>
    </row>
    <row r="7" spans="1:52" ht="18.95" customHeight="1">
      <c r="A7" s="104"/>
      <c r="B7" s="104"/>
      <c r="C7" s="104"/>
      <c r="D7" s="104" t="s">
        <v>148</v>
      </c>
      <c r="E7" s="104"/>
      <c r="F7" s="104"/>
      <c r="G7" s="104"/>
      <c r="H7" s="824"/>
      <c r="I7" s="824"/>
      <c r="J7" s="104"/>
      <c r="K7" s="104"/>
      <c r="L7" s="128">
        <v>0.8</v>
      </c>
      <c r="M7" s="104"/>
      <c r="N7" s="104"/>
      <c r="O7" s="104"/>
      <c r="P7" s="108"/>
      <c r="Q7" s="122"/>
      <c r="R7" s="122"/>
      <c r="S7" s="820"/>
      <c r="T7" s="822"/>
      <c r="U7" s="122"/>
      <c r="V7" s="123" t="s">
        <v>149</v>
      </c>
      <c r="W7" s="104"/>
      <c r="X7" s="109"/>
      <c r="Y7" s="104"/>
      <c r="Z7" s="108"/>
      <c r="AA7" s="122"/>
      <c r="AB7" s="122"/>
      <c r="AC7" s="821"/>
      <c r="AD7" s="823"/>
      <c r="AE7" s="122"/>
      <c r="AF7" s="122"/>
      <c r="AG7" s="104"/>
      <c r="AH7" s="109"/>
      <c r="AI7" s="104"/>
      <c r="AJ7" s="125" t="s">
        <v>150</v>
      </c>
      <c r="AK7" s="117"/>
      <c r="AL7" s="117"/>
      <c r="AM7" s="117"/>
      <c r="AN7" s="117"/>
      <c r="AO7" s="118"/>
      <c r="AP7" s="118"/>
      <c r="AQ7" s="118"/>
      <c r="AR7" s="119"/>
      <c r="AS7" t="s">
        <v>109</v>
      </c>
      <c r="AU7" s="613">
        <v>80</v>
      </c>
      <c r="AX7" s="610">
        <v>299</v>
      </c>
    </row>
    <row r="8" spans="1:52" ht="18.95" customHeight="1">
      <c r="A8" s="104"/>
      <c r="B8" s="104"/>
      <c r="C8" s="104"/>
      <c r="D8" s="104" t="s">
        <v>151</v>
      </c>
      <c r="E8" s="104"/>
      <c r="F8" s="104"/>
      <c r="G8" s="104"/>
      <c r="H8" s="104"/>
      <c r="I8" s="104"/>
      <c r="J8" s="104"/>
      <c r="K8" s="104"/>
      <c r="L8" s="127">
        <f>L24</f>
        <v>116.76</v>
      </c>
      <c r="M8" s="104"/>
      <c r="N8" s="104"/>
      <c r="O8" s="104"/>
      <c r="P8" s="108"/>
      <c r="Q8" s="122">
        <f>T6</f>
        <v>1.2</v>
      </c>
      <c r="R8" s="122"/>
      <c r="S8" s="122"/>
      <c r="T8" s="124" t="e">
        <f>#REF!</f>
        <v>#REF!</v>
      </c>
      <c r="U8" s="122"/>
      <c r="V8" s="122"/>
      <c r="W8" s="122"/>
      <c r="X8" s="109"/>
      <c r="Y8" s="104"/>
      <c r="Z8" s="108"/>
      <c r="AA8" s="122">
        <f>AD6</f>
        <v>3</v>
      </c>
      <c r="AB8" s="122"/>
      <c r="AC8" s="122"/>
      <c r="AD8" s="122"/>
      <c r="AE8" s="122"/>
      <c r="AF8" s="122"/>
      <c r="AG8" s="122"/>
      <c r="AH8" s="109"/>
      <c r="AI8" s="104"/>
      <c r="AJ8" s="129"/>
      <c r="AK8" s="118"/>
      <c r="AL8" s="118"/>
      <c r="AM8" s="104" t="s">
        <v>152</v>
      </c>
      <c r="AN8" s="118"/>
      <c r="AO8" s="130">
        <v>1200</v>
      </c>
      <c r="AP8" s="131" t="s">
        <v>110</v>
      </c>
      <c r="AQ8" s="104"/>
      <c r="AR8" s="119"/>
      <c r="AS8" t="s">
        <v>109</v>
      </c>
      <c r="AU8" s="612">
        <v>100</v>
      </c>
      <c r="AX8" s="611">
        <v>305.89999999999998</v>
      </c>
    </row>
    <row r="9" spans="1:52" ht="18.95" customHeight="1">
      <c r="A9" s="104"/>
      <c r="B9" s="104"/>
      <c r="C9" s="104"/>
      <c r="D9" s="132" t="s">
        <v>153</v>
      </c>
      <c r="E9" s="132"/>
      <c r="F9" s="132"/>
      <c r="G9" s="132"/>
      <c r="H9" s="132"/>
      <c r="I9" s="132"/>
      <c r="J9" s="132"/>
      <c r="K9" s="132"/>
      <c r="L9" s="270">
        <f>M9/100</f>
        <v>0.13200000000000001</v>
      </c>
      <c r="M9" s="279">
        <v>13.2</v>
      </c>
      <c r="N9" s="104"/>
      <c r="O9" s="104"/>
      <c r="P9" s="108"/>
      <c r="Q9" s="122"/>
      <c r="R9" s="133" t="e">
        <f>#REF!</f>
        <v>#REF!</v>
      </c>
      <c r="S9" s="122"/>
      <c r="T9" s="104"/>
      <c r="U9" s="124"/>
      <c r="V9" s="122"/>
      <c r="W9" s="122"/>
      <c r="X9" s="109"/>
      <c r="Y9" s="104"/>
      <c r="Z9" s="108"/>
      <c r="AA9" s="122"/>
      <c r="AB9" s="133" t="e">
        <f>ROUND(#REF!/AC5*AD6,2)</f>
        <v>#REF!</v>
      </c>
      <c r="AC9" s="122"/>
      <c r="AD9" s="124" t="e">
        <f>#REF!</f>
        <v>#REF!</v>
      </c>
      <c r="AE9" s="124"/>
      <c r="AF9" s="122"/>
      <c r="AG9" s="122"/>
      <c r="AH9" s="109"/>
      <c r="AI9" s="104"/>
      <c r="AJ9" s="129"/>
      <c r="AK9" s="118"/>
      <c r="AL9" s="118"/>
      <c r="AM9" s="104" t="s">
        <v>154</v>
      </c>
      <c r="AN9" s="118"/>
      <c r="AO9" s="104"/>
      <c r="AP9" s="104"/>
      <c r="AQ9" s="104"/>
      <c r="AR9" s="109"/>
    </row>
    <row r="10" spans="1:52" ht="18.95" customHeight="1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8"/>
      <c r="Q10" s="122"/>
      <c r="R10" s="133"/>
      <c r="S10" s="122"/>
      <c r="T10" s="124"/>
      <c r="U10" s="124"/>
      <c r="V10" s="122"/>
      <c r="W10" s="122"/>
      <c r="X10" s="109"/>
      <c r="Y10" s="104"/>
      <c r="Z10" s="108"/>
      <c r="AA10" s="122"/>
      <c r="AB10" s="133"/>
      <c r="AC10" s="122"/>
      <c r="AD10" s="124"/>
      <c r="AE10" s="124"/>
      <c r="AF10" s="122"/>
      <c r="AG10" s="122"/>
      <c r="AH10" s="109"/>
      <c r="AI10" s="104"/>
      <c r="AJ10" s="129"/>
      <c r="AK10" s="118"/>
      <c r="AL10" s="118"/>
      <c r="AM10" s="104"/>
      <c r="AN10" s="104" t="s">
        <v>661</v>
      </c>
      <c r="AO10" s="118"/>
      <c r="AP10" s="118" t="s">
        <v>105</v>
      </c>
      <c r="AQ10" s="134">
        <f>ROUND(0.785*(AO8/1000)^2,3)</f>
        <v>1.1299999999999999</v>
      </c>
      <c r="AR10" s="135" t="s">
        <v>51</v>
      </c>
    </row>
    <row r="11" spans="1:52" ht="18.95" customHeight="1">
      <c r="A11" s="104"/>
      <c r="B11" s="106" t="s">
        <v>155</v>
      </c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8"/>
      <c r="Q11" s="122"/>
      <c r="R11" s="133"/>
      <c r="S11" s="122"/>
      <c r="T11" s="124"/>
      <c r="U11" s="124"/>
      <c r="V11" s="122"/>
      <c r="W11" s="122"/>
      <c r="X11" s="109"/>
      <c r="Y11" s="104"/>
      <c r="Z11" s="108"/>
      <c r="AA11" s="122"/>
      <c r="AB11" s="133"/>
      <c r="AC11" s="122"/>
      <c r="AD11" s="124"/>
      <c r="AE11" s="124"/>
      <c r="AF11" s="122"/>
      <c r="AG11" s="122"/>
      <c r="AH11" s="109"/>
      <c r="AI11" s="104"/>
      <c r="AJ11" s="129"/>
      <c r="AK11" s="118"/>
      <c r="AL11" s="118"/>
      <c r="AM11" s="104" t="s">
        <v>156</v>
      </c>
      <c r="AN11" s="118"/>
      <c r="AO11" s="118"/>
      <c r="AP11" s="104"/>
      <c r="AQ11" s="104"/>
      <c r="AR11" s="109"/>
      <c r="AS11" t="s">
        <v>111</v>
      </c>
      <c r="AU11">
        <v>30</v>
      </c>
      <c r="AX11">
        <v>200.9</v>
      </c>
    </row>
    <row r="12" spans="1:52" ht="18.95" customHeight="1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8"/>
      <c r="Q12" s="104"/>
      <c r="R12" s="136" t="s">
        <v>157</v>
      </c>
      <c r="S12" s="137" t="e">
        <f>"√"&amp;FIXED(Q8,2)&amp;"² + "&amp;FIXED(R9,2)&amp;"² ="</f>
        <v>#REF!</v>
      </c>
      <c r="T12" s="138"/>
      <c r="U12" s="139" t="e">
        <f>ROUND((Q8^2+R9^2)^0.5,2)</f>
        <v>#REF!</v>
      </c>
      <c r="V12" s="104"/>
      <c r="W12" s="122"/>
      <c r="X12" s="109"/>
      <c r="Y12" s="104"/>
      <c r="Z12" s="108"/>
      <c r="AA12" s="104"/>
      <c r="AB12" s="136" t="s">
        <v>157</v>
      </c>
      <c r="AC12" s="137" t="e">
        <f>"√"&amp;FIXED(AA8,2)&amp;"² + "&amp;FIXED(AB9,2)&amp;"² ="</f>
        <v>#REF!</v>
      </c>
      <c r="AD12" s="138"/>
      <c r="AE12" s="139" t="e">
        <f>ROUND((AA8^2+AB9^2)^0.5,2)</f>
        <v>#REF!</v>
      </c>
      <c r="AF12" s="104"/>
      <c r="AG12" s="122"/>
      <c r="AH12" s="109"/>
      <c r="AI12" s="104"/>
      <c r="AJ12" s="129"/>
      <c r="AK12" s="118"/>
      <c r="AL12" s="118"/>
      <c r="AM12" s="104"/>
      <c r="AN12" s="104" t="s">
        <v>662</v>
      </c>
      <c r="AO12" s="118"/>
      <c r="AP12" s="118" t="s">
        <v>105</v>
      </c>
      <c r="AQ12" s="134">
        <f>ROUND(3.14*(AO8/1000),3)</f>
        <v>3.7679999999999998</v>
      </c>
      <c r="AR12" s="135" t="s">
        <v>50</v>
      </c>
      <c r="AS12" t="s">
        <v>111</v>
      </c>
      <c r="AU12">
        <v>50</v>
      </c>
      <c r="AX12">
        <v>216.5</v>
      </c>
    </row>
    <row r="13" spans="1:52" ht="18.95" customHeight="1">
      <c r="A13" s="104"/>
      <c r="B13" s="104"/>
      <c r="C13" s="104" t="s">
        <v>158</v>
      </c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8"/>
      <c r="Q13" s="104"/>
      <c r="R13" s="136" t="s">
        <v>159</v>
      </c>
      <c r="S13" s="140" t="s">
        <v>160</v>
      </c>
      <c r="T13" s="141">
        <f>ROUND(1/MID(S13,4,3),4)</f>
        <v>3.0300000000000001E-2</v>
      </c>
      <c r="U13" s="142"/>
      <c r="V13" s="104"/>
      <c r="W13" s="104"/>
      <c r="X13" s="109"/>
      <c r="Y13" s="104"/>
      <c r="Z13" s="108"/>
      <c r="AA13" s="143"/>
      <c r="AB13" s="136" t="s">
        <v>159</v>
      </c>
      <c r="AC13" s="140" t="s">
        <v>161</v>
      </c>
      <c r="AD13" s="141">
        <f>ROUND(1/MID(AC13,4,4),4)</f>
        <v>6.7000000000000002E-3</v>
      </c>
      <c r="AE13" s="142"/>
      <c r="AF13" s="104"/>
      <c r="AG13" s="122"/>
      <c r="AH13" s="109"/>
      <c r="AI13" s="104"/>
      <c r="AJ13" s="129"/>
      <c r="AK13" s="118"/>
      <c r="AL13" s="118"/>
      <c r="AM13" s="104" t="s">
        <v>162</v>
      </c>
      <c r="AN13" s="104"/>
      <c r="AO13" s="104"/>
      <c r="AP13" s="118" t="s">
        <v>105</v>
      </c>
      <c r="AQ13" s="134">
        <f>ROUND(AQ10/AQ12,3)</f>
        <v>0.3</v>
      </c>
      <c r="AR13" s="135"/>
      <c r="AS13" t="s">
        <v>111</v>
      </c>
      <c r="AU13">
        <v>70</v>
      </c>
      <c r="AX13">
        <v>226.7</v>
      </c>
    </row>
    <row r="14" spans="1:52" ht="18.95" customHeight="1">
      <c r="A14" s="104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8"/>
      <c r="Q14" s="104"/>
      <c r="R14" s="118"/>
      <c r="S14" s="144"/>
      <c r="T14" s="131"/>
      <c r="U14" s="104"/>
      <c r="V14" s="104"/>
      <c r="W14" s="104"/>
      <c r="X14" s="109"/>
      <c r="Y14" s="104"/>
      <c r="Z14" s="108"/>
      <c r="AA14" s="143"/>
      <c r="AB14" s="118"/>
      <c r="AC14" s="144"/>
      <c r="AD14" s="131"/>
      <c r="AE14" s="104"/>
      <c r="AF14" s="104"/>
      <c r="AG14" s="122"/>
      <c r="AH14" s="109"/>
      <c r="AI14" s="104"/>
      <c r="AJ14" s="129"/>
      <c r="AK14" s="118"/>
      <c r="AL14" s="118"/>
      <c r="AM14" s="104"/>
      <c r="AN14" s="104"/>
      <c r="AO14" s="104"/>
      <c r="AP14" s="118"/>
      <c r="AQ14" s="134"/>
      <c r="AR14" s="135"/>
      <c r="AS14" t="s">
        <v>111</v>
      </c>
      <c r="AU14">
        <v>80</v>
      </c>
      <c r="AX14">
        <v>230.8</v>
      </c>
    </row>
    <row r="15" spans="1:52" ht="18.95" customHeight="1">
      <c r="A15" s="104"/>
      <c r="B15" s="104"/>
      <c r="C15" s="145" t="s">
        <v>163</v>
      </c>
      <c r="D15" s="146"/>
      <c r="E15" s="145"/>
      <c r="F15" s="145"/>
      <c r="G15" s="104"/>
      <c r="H15" s="104"/>
      <c r="I15" s="104"/>
      <c r="J15" s="104"/>
      <c r="K15" s="104"/>
      <c r="L15" s="104"/>
      <c r="M15" s="104"/>
      <c r="N15" s="104"/>
      <c r="O15" s="104"/>
      <c r="P15" s="108"/>
      <c r="Q15" s="104"/>
      <c r="R15" s="118"/>
      <c r="S15" s="118"/>
      <c r="T15" s="131"/>
      <c r="U15" s="118"/>
      <c r="V15" s="104"/>
      <c r="W15" s="104"/>
      <c r="X15" s="109"/>
      <c r="Y15" s="104"/>
      <c r="Z15" s="108"/>
      <c r="AA15" s="104"/>
      <c r="AB15" s="118"/>
      <c r="AC15" s="131"/>
      <c r="AD15" s="104"/>
      <c r="AE15" s="104"/>
      <c r="AF15" s="104"/>
      <c r="AG15" s="104"/>
      <c r="AH15" s="109"/>
      <c r="AI15" s="104"/>
      <c r="AJ15" s="129"/>
      <c r="AK15" s="118"/>
      <c r="AL15" s="118"/>
      <c r="AM15" s="104" t="s">
        <v>191</v>
      </c>
      <c r="AN15" s="179">
        <v>1</v>
      </c>
      <c r="AO15" s="147">
        <v>20</v>
      </c>
      <c r="AP15" s="118" t="s">
        <v>164</v>
      </c>
      <c r="AQ15" s="124">
        <f>ROUND(AN15/AO15*100,2)</f>
        <v>5</v>
      </c>
      <c r="AR15" s="109" t="s">
        <v>165</v>
      </c>
      <c r="AS15" t="s">
        <v>111</v>
      </c>
      <c r="AU15">
        <v>100</v>
      </c>
      <c r="AX15">
        <v>237.5</v>
      </c>
    </row>
    <row r="16" spans="1:52" ht="18.95" customHeight="1">
      <c r="A16" s="104"/>
      <c r="B16" s="104"/>
      <c r="C16" s="104"/>
      <c r="D16" s="145" t="s">
        <v>166</v>
      </c>
      <c r="E16" s="145"/>
      <c r="F16" s="145"/>
      <c r="G16" s="104"/>
      <c r="H16" s="104"/>
      <c r="I16" s="104"/>
      <c r="J16" s="104"/>
      <c r="K16" s="104"/>
      <c r="L16" s="148">
        <f>ROUND(((2/3*3.28*L17*(L19/L18^0.5))^0.467/60),2)</f>
        <v>0.45</v>
      </c>
      <c r="M16" s="104"/>
      <c r="N16" s="104"/>
      <c r="O16" s="104"/>
      <c r="P16" s="149"/>
      <c r="Q16" s="150"/>
      <c r="R16" s="150"/>
      <c r="S16" s="150"/>
      <c r="T16" s="150"/>
      <c r="U16" s="150"/>
      <c r="V16" s="150"/>
      <c r="W16" s="150"/>
      <c r="X16" s="151"/>
      <c r="Y16" s="104"/>
      <c r="Z16" s="149"/>
      <c r="AA16" s="152"/>
      <c r="AB16" s="153"/>
      <c r="AC16" s="154"/>
      <c r="AD16" s="150"/>
      <c r="AE16" s="152"/>
      <c r="AF16" s="155"/>
      <c r="AG16" s="150"/>
      <c r="AH16" s="151"/>
      <c r="AI16" s="104"/>
      <c r="AJ16" s="129"/>
      <c r="AK16" s="118"/>
      <c r="AL16" s="118"/>
      <c r="AM16" s="118"/>
      <c r="AN16" s="104" t="s">
        <v>167</v>
      </c>
      <c r="AO16" s="131">
        <v>1.2999999999999999E-2</v>
      </c>
      <c r="AP16" s="104"/>
      <c r="AQ16" s="118"/>
      <c r="AR16" s="119"/>
      <c r="AS16" t="s">
        <v>112</v>
      </c>
      <c r="AU16">
        <v>10</v>
      </c>
      <c r="AX16">
        <v>122.2</v>
      </c>
    </row>
    <row r="17" spans="1:50" ht="18.95" customHeight="1">
      <c r="A17" s="104"/>
      <c r="B17" s="104"/>
      <c r="C17" s="104"/>
      <c r="D17" s="156" t="s">
        <v>168</v>
      </c>
      <c r="E17" s="156"/>
      <c r="F17" s="156"/>
      <c r="G17" s="132"/>
      <c r="H17" s="132"/>
      <c r="I17" s="132"/>
      <c r="J17" s="132"/>
      <c r="K17" s="132"/>
      <c r="L17" s="277">
        <v>480</v>
      </c>
      <c r="M17" s="104"/>
      <c r="N17" s="104"/>
      <c r="O17" s="104"/>
      <c r="P17" s="108"/>
      <c r="Q17" s="104" t="s">
        <v>169</v>
      </c>
      <c r="R17" s="104"/>
      <c r="S17" s="104"/>
      <c r="T17" s="104"/>
      <c r="U17" s="104"/>
      <c r="V17" s="104"/>
      <c r="W17" s="104"/>
      <c r="X17" s="109"/>
      <c r="Y17" s="104"/>
      <c r="Z17" s="108"/>
      <c r="AA17" s="104" t="s">
        <v>169</v>
      </c>
      <c r="AB17" s="144"/>
      <c r="AC17" s="131"/>
      <c r="AD17" s="104"/>
      <c r="AE17" s="143"/>
      <c r="AF17" s="118"/>
      <c r="AG17" s="104"/>
      <c r="AH17" s="109"/>
      <c r="AI17" s="104"/>
      <c r="AJ17" s="108"/>
      <c r="AK17" s="104"/>
      <c r="AL17" s="104"/>
      <c r="AM17" s="104"/>
      <c r="AN17" s="104"/>
      <c r="AO17" s="104"/>
      <c r="AP17" s="104"/>
      <c r="AQ17" s="104"/>
      <c r="AR17" s="109"/>
      <c r="AS17" t="s">
        <v>112</v>
      </c>
      <c r="AU17">
        <v>20</v>
      </c>
      <c r="AX17">
        <v>135.30000000000001</v>
      </c>
    </row>
    <row r="18" spans="1:50" ht="18.95" customHeight="1">
      <c r="A18" s="104"/>
      <c r="B18" s="104"/>
      <c r="C18" s="104"/>
      <c r="D18" s="145" t="s">
        <v>170</v>
      </c>
      <c r="E18" s="145"/>
      <c r="F18" s="145"/>
      <c r="G18" s="104"/>
      <c r="H18" s="104"/>
      <c r="I18" s="104"/>
      <c r="J18" s="104"/>
      <c r="K18" s="104"/>
      <c r="L18" s="127">
        <f>L20/L17</f>
        <v>0.38541666666666669</v>
      </c>
      <c r="M18" s="104"/>
      <c r="N18" s="104"/>
      <c r="O18" s="104"/>
      <c r="P18" s="108"/>
      <c r="Q18" s="118" t="s">
        <v>171</v>
      </c>
      <c r="R18" s="104" t="e">
        <f>" ( "&amp;U12&amp;" × 2 EA ) + "&amp;T8&amp;"  ="</f>
        <v>#REF!</v>
      </c>
      <c r="S18" s="104"/>
      <c r="T18" s="104"/>
      <c r="U18" s="157" t="e">
        <f>ROUND(U12*2+T8,3)</f>
        <v>#REF!</v>
      </c>
      <c r="V18" s="104"/>
      <c r="W18" s="104"/>
      <c r="X18" s="109"/>
      <c r="Y18" s="104"/>
      <c r="Z18" s="108"/>
      <c r="AA18" s="118" t="s">
        <v>171</v>
      </c>
      <c r="AB18" s="104" t="e">
        <f>" ( "&amp;FIXED(AE12,2)&amp;" ×2 EA ) + "&amp;FIXED(AD9,2)&amp;"  ="</f>
        <v>#REF!</v>
      </c>
      <c r="AC18" s="104"/>
      <c r="AD18" s="104"/>
      <c r="AE18" s="157" t="e">
        <f>ROUND(AE12*2+AD9,3)</f>
        <v>#REF!</v>
      </c>
      <c r="AF18" s="104"/>
      <c r="AG18" s="104"/>
      <c r="AH18" s="109"/>
      <c r="AI18" s="104"/>
      <c r="AJ18" s="108"/>
      <c r="AK18" s="158" t="s">
        <v>172</v>
      </c>
      <c r="AL18" s="159" t="str">
        <f>"V = 1 / n × R⅔ × I½  = 75 × "&amp;FIXED(AQ13,3)&amp;"^⅔ × "&amp;FIXED(ROUND(1/AO15,3),3)&amp;"^⅔  ="</f>
        <v>V = 1 / n × R⅔ × I½  = 75 × 0.300^⅔ × 0.050^⅔  =</v>
      </c>
      <c r="AM18" s="117"/>
      <c r="AN18" s="104"/>
      <c r="AO18" s="131"/>
      <c r="AP18" s="104"/>
      <c r="AQ18" s="104"/>
      <c r="AR18" s="109"/>
      <c r="AS18" t="s">
        <v>112</v>
      </c>
      <c r="AU18">
        <v>30</v>
      </c>
      <c r="AX18">
        <v>142.9</v>
      </c>
    </row>
    <row r="19" spans="1:50" ht="18.95" customHeight="1">
      <c r="A19" s="104"/>
      <c r="B19" s="104"/>
      <c r="C19" s="104"/>
      <c r="D19" s="145" t="s">
        <v>173</v>
      </c>
      <c r="E19" s="104"/>
      <c r="F19" s="104"/>
      <c r="G19" s="104"/>
      <c r="H19" s="104"/>
      <c r="I19" s="104"/>
      <c r="J19" s="104"/>
      <c r="K19" s="104"/>
      <c r="L19" s="128">
        <v>0.7</v>
      </c>
      <c r="M19" s="104"/>
      <c r="N19" s="104"/>
      <c r="O19" s="104"/>
      <c r="P19" s="108"/>
      <c r="Q19" s="118"/>
      <c r="R19" s="104"/>
      <c r="S19" s="104"/>
      <c r="T19" s="104"/>
      <c r="U19" s="157"/>
      <c r="V19" s="104"/>
      <c r="W19" s="104"/>
      <c r="X19" s="109"/>
      <c r="Y19" s="104"/>
      <c r="Z19" s="108"/>
      <c r="AA19" s="118"/>
      <c r="AB19" s="104"/>
      <c r="AC19" s="104"/>
      <c r="AD19" s="104"/>
      <c r="AE19" s="157"/>
      <c r="AF19" s="104"/>
      <c r="AG19" s="104"/>
      <c r="AH19" s="109"/>
      <c r="AI19" s="104"/>
      <c r="AJ19" s="108"/>
      <c r="AK19" s="158"/>
      <c r="AL19" s="104"/>
      <c r="AM19" s="117"/>
      <c r="AN19" s="131"/>
      <c r="AO19" s="104"/>
      <c r="AP19" s="134">
        <f>ROUND(75*AQ13^(2/3)*(1/AO15)^(1/2),3)</f>
        <v>7.516</v>
      </c>
      <c r="AQ19" s="160" t="s">
        <v>174</v>
      </c>
      <c r="AR19" s="109"/>
      <c r="AS19" t="s">
        <v>112</v>
      </c>
      <c r="AU19">
        <v>50</v>
      </c>
      <c r="AX19">
        <v>152.30000000000001</v>
      </c>
    </row>
    <row r="20" spans="1:50" ht="18.95" customHeight="1">
      <c r="A20" s="104"/>
      <c r="B20" s="104"/>
      <c r="C20" s="104"/>
      <c r="D20" s="156" t="s">
        <v>175</v>
      </c>
      <c r="E20" s="132"/>
      <c r="F20" s="132"/>
      <c r="G20" s="132"/>
      <c r="H20" s="132"/>
      <c r="I20" s="132"/>
      <c r="J20" s="132"/>
      <c r="K20" s="132"/>
      <c r="L20" s="278">
        <v>185</v>
      </c>
      <c r="M20" s="104"/>
      <c r="N20" s="104"/>
      <c r="O20" s="104"/>
      <c r="P20" s="108"/>
      <c r="Q20" s="104" t="s">
        <v>176</v>
      </c>
      <c r="R20" s="104"/>
      <c r="S20" s="104"/>
      <c r="T20" s="104"/>
      <c r="U20" s="157"/>
      <c r="V20" s="104"/>
      <c r="W20" s="104"/>
      <c r="X20" s="109"/>
      <c r="Y20" s="104"/>
      <c r="Z20" s="108"/>
      <c r="AA20" s="104" t="s">
        <v>176</v>
      </c>
      <c r="AB20" s="104"/>
      <c r="AC20" s="104"/>
      <c r="AD20" s="104"/>
      <c r="AE20" s="157"/>
      <c r="AF20" s="104"/>
      <c r="AG20" s="104"/>
      <c r="AH20" s="109"/>
      <c r="AI20" s="104"/>
      <c r="AJ20" s="108"/>
      <c r="AK20" s="158"/>
      <c r="AL20" s="104"/>
      <c r="AM20" s="117"/>
      <c r="AN20" s="131"/>
      <c r="AO20" s="104"/>
      <c r="AP20" s="134"/>
      <c r="AQ20" s="160"/>
      <c r="AR20" s="109"/>
      <c r="AS20" t="s">
        <v>112</v>
      </c>
      <c r="AU20">
        <v>70</v>
      </c>
      <c r="AX20">
        <v>158.5</v>
      </c>
    </row>
    <row r="21" spans="1:50" ht="18.95" customHeight="1">
      <c r="A21" s="104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4"/>
      <c r="O21" s="104"/>
      <c r="P21" s="108"/>
      <c r="Q21" s="118" t="s">
        <v>177</v>
      </c>
      <c r="R21" s="104" t="e">
        <f>" ( "&amp;#REF!+R9*2&amp;" + "&amp;T8&amp;" )× 1/2 × "&amp;T6&amp;"  ="</f>
        <v>#REF!</v>
      </c>
      <c r="S21" s="104"/>
      <c r="T21" s="104"/>
      <c r="U21" s="157" t="e">
        <f>ROUND(((#REF!+R9*2)+T8)/2*T6,2)</f>
        <v>#REF!</v>
      </c>
      <c r="V21" s="104"/>
      <c r="W21" s="104"/>
      <c r="X21" s="109"/>
      <c r="Y21" s="104"/>
      <c r="Z21" s="108"/>
      <c r="AA21" s="118" t="s">
        <v>177</v>
      </c>
      <c r="AB21" s="104" t="e">
        <f>" ( "&amp;FIXED(#REF!+AB9*2,2)&amp;" + "&amp;FIXED(AD9,2)&amp;" ) ×1/2 ×"&amp;FIXED(AD6,2)&amp;"  ="</f>
        <v>#REF!</v>
      </c>
      <c r="AC21" s="104"/>
      <c r="AD21" s="104"/>
      <c r="AE21" s="157" t="e">
        <f>ROUND(((#REF!+AB9*2)+AD9)/2*AD6,2)</f>
        <v>#REF!</v>
      </c>
      <c r="AF21" s="104"/>
      <c r="AG21" s="104"/>
      <c r="AH21" s="109"/>
      <c r="AI21" s="104"/>
      <c r="AJ21" s="108"/>
      <c r="AK21" s="158" t="s">
        <v>178</v>
      </c>
      <c r="AL21" s="104" t="str">
        <f>"Q = A × V   = "&amp;FIXED(AQ10,3)&amp;" × "&amp;FIXED(AP19,3)&amp;"  ="</f>
        <v>Q = A × V   = 1.130 × 7.516  =</v>
      </c>
      <c r="AM21" s="104"/>
      <c r="AN21" s="161"/>
      <c r="AO21" s="131"/>
      <c r="AP21" s="134">
        <f>ROUND(AQ10*AP19,3)</f>
        <v>8.4930000000000003</v>
      </c>
      <c r="AQ21" s="104" t="s">
        <v>179</v>
      </c>
      <c r="AR21" s="109"/>
      <c r="AS21" t="s">
        <v>112</v>
      </c>
      <c r="AU21">
        <v>80</v>
      </c>
      <c r="AX21">
        <v>160.9</v>
      </c>
    </row>
    <row r="22" spans="1:50" ht="18.95" customHeight="1" thickBot="1">
      <c r="A22" s="104"/>
      <c r="B22" s="106" t="s">
        <v>180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8"/>
      <c r="Q22" s="118"/>
      <c r="R22" s="104"/>
      <c r="S22" s="104"/>
      <c r="T22" s="104"/>
      <c r="U22" s="157"/>
      <c r="V22" s="104"/>
      <c r="W22" s="104"/>
      <c r="X22" s="109"/>
      <c r="Y22" s="104"/>
      <c r="Z22" s="108"/>
      <c r="AA22" s="118"/>
      <c r="AB22" s="104"/>
      <c r="AC22" s="104"/>
      <c r="AD22" s="104"/>
      <c r="AE22" s="157"/>
      <c r="AF22" s="104"/>
      <c r="AG22" s="104"/>
      <c r="AH22" s="109"/>
      <c r="AI22" s="104"/>
      <c r="AJ22" s="108"/>
      <c r="AK22" s="143"/>
      <c r="AL22" s="118"/>
      <c r="AM22" s="118"/>
      <c r="AN22" s="118"/>
      <c r="AO22" s="118"/>
      <c r="AP22" s="118"/>
      <c r="AQ22" s="118"/>
      <c r="AR22" s="109"/>
      <c r="AS22" t="s">
        <v>112</v>
      </c>
      <c r="AU22">
        <v>100</v>
      </c>
      <c r="AX22">
        <v>165</v>
      </c>
    </row>
    <row r="23" spans="1:50" ht="18.95" customHeight="1" thickBot="1">
      <c r="A23" s="104"/>
      <c r="B23" s="106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8"/>
      <c r="Q23" s="118"/>
      <c r="R23" s="104"/>
      <c r="S23" s="104"/>
      <c r="T23" s="104"/>
      <c r="U23" s="157"/>
      <c r="V23" s="104"/>
      <c r="W23" s="104"/>
      <c r="X23" s="109"/>
      <c r="Y23" s="104"/>
      <c r="Z23" s="108"/>
      <c r="AA23" s="118"/>
      <c r="AB23" s="104"/>
      <c r="AC23" s="104"/>
      <c r="AD23" s="104"/>
      <c r="AE23" s="157"/>
      <c r="AF23" s="104"/>
      <c r="AG23" s="104"/>
      <c r="AH23" s="109"/>
      <c r="AI23" s="104"/>
      <c r="AJ23" s="108"/>
      <c r="AK23" s="143"/>
      <c r="AL23" s="825" t="str">
        <f>AP21&amp;"㎥/s &gt; Qd = "&amp;AL5&amp;"㎥/s "&amp;IF(AP21&gt;AL5," -  O K  - "," -  N O  - ")</f>
        <v xml:space="preserve">8.493㎥/s &gt; Qd = 5.15㎥/s  -  O K  - </v>
      </c>
      <c r="AM23" s="825"/>
      <c r="AN23" s="825"/>
      <c r="AO23" s="825"/>
      <c r="AP23" s="825"/>
      <c r="AQ23" s="118"/>
      <c r="AR23" s="109"/>
      <c r="AS23" t="s">
        <v>113</v>
      </c>
      <c r="AU23">
        <v>10</v>
      </c>
      <c r="AX23">
        <v>217.1</v>
      </c>
    </row>
    <row r="24" spans="1:50" ht="18.95" customHeight="1">
      <c r="A24" s="104"/>
      <c r="B24" s="104"/>
      <c r="C24" s="104" t="s">
        <v>181</v>
      </c>
      <c r="D24" s="104"/>
      <c r="E24" s="104"/>
      <c r="F24" s="104"/>
      <c r="G24" s="104"/>
      <c r="H24" s="104"/>
      <c r="I24" s="104"/>
      <c r="J24" s="104"/>
      <c r="K24" s="104"/>
      <c r="L24" s="162">
        <f>ROUND((F25/24)*(24/L16)^0.557,2)</f>
        <v>116.76</v>
      </c>
      <c r="M24" s="104"/>
      <c r="N24" s="104"/>
      <c r="O24" s="104"/>
      <c r="P24" s="108"/>
      <c r="Q24" s="118" t="s">
        <v>182</v>
      </c>
      <c r="R24" s="104" t="e">
        <f>" ( "&amp;U21&amp;" / "&amp;U18&amp;" )  ="</f>
        <v>#REF!</v>
      </c>
      <c r="S24" s="104"/>
      <c r="T24" s="104"/>
      <c r="U24" s="157" t="e">
        <f>ROUND(U21/U18,3)</f>
        <v>#REF!</v>
      </c>
      <c r="V24" s="104"/>
      <c r="W24" s="104"/>
      <c r="X24" s="109"/>
      <c r="Y24" s="104"/>
      <c r="Z24" s="108"/>
      <c r="AA24" s="118" t="s">
        <v>182</v>
      </c>
      <c r="AB24" s="104" t="e">
        <f>" ( "&amp;FIXED(AE21,2)&amp;" / "&amp;FIXED(AE18,2)&amp;" ) ="</f>
        <v>#REF!</v>
      </c>
      <c r="AC24" s="104"/>
      <c r="AD24" s="104"/>
      <c r="AE24" s="157" t="e">
        <f>ROUND(AE21/AE18,3)</f>
        <v>#REF!</v>
      </c>
      <c r="AF24" s="104"/>
      <c r="AG24" s="104"/>
      <c r="AH24" s="109"/>
      <c r="AI24" s="104"/>
      <c r="AJ24" s="108"/>
      <c r="AK24" s="143"/>
      <c r="AL24" s="104"/>
      <c r="AM24" s="163"/>
      <c r="AN24" s="118"/>
      <c r="AO24" s="164"/>
      <c r="AP24" s="118"/>
      <c r="AQ24" s="104"/>
      <c r="AR24" s="119"/>
      <c r="AS24" t="s">
        <v>113</v>
      </c>
      <c r="AU24">
        <v>20</v>
      </c>
      <c r="AX24">
        <v>254</v>
      </c>
    </row>
    <row r="25" spans="1:50" ht="18.95" customHeight="1">
      <c r="A25" s="104"/>
      <c r="B25" s="104"/>
      <c r="C25" s="104"/>
      <c r="D25" s="104" t="s">
        <v>183</v>
      </c>
      <c r="E25" s="104"/>
      <c r="F25" s="144">
        <f t="array" ref="F25">MAX(IF(($AS$2:$AS$85=L26)*($AU$2:$AU$85=M26),$AX$2:$AX$85,""))</f>
        <v>305.89999999999998</v>
      </c>
      <c r="G25" s="165"/>
      <c r="H25" s="824" t="s">
        <v>184</v>
      </c>
      <c r="I25" s="824"/>
      <c r="J25" s="104"/>
      <c r="K25" s="104"/>
      <c r="L25" s="166" t="s">
        <v>185</v>
      </c>
      <c r="M25" s="166" t="s">
        <v>107</v>
      </c>
      <c r="N25" s="104"/>
      <c r="O25" s="104"/>
      <c r="P25" s="108"/>
      <c r="Q25" s="104" t="s">
        <v>186</v>
      </c>
      <c r="R25" s="104"/>
      <c r="S25" s="104"/>
      <c r="T25" s="104"/>
      <c r="U25" s="157"/>
      <c r="V25" s="104"/>
      <c r="W25" s="104"/>
      <c r="X25" s="109"/>
      <c r="Y25" s="104"/>
      <c r="Z25" s="108"/>
      <c r="AA25" s="104" t="s">
        <v>186</v>
      </c>
      <c r="AB25" s="104"/>
      <c r="AC25" s="104"/>
      <c r="AD25" s="104"/>
      <c r="AE25" s="157"/>
      <c r="AF25" s="104"/>
      <c r="AG25" s="104"/>
      <c r="AH25" s="109"/>
      <c r="AI25" s="104"/>
      <c r="AJ25" s="108"/>
      <c r="AK25" s="158" t="s">
        <v>187</v>
      </c>
      <c r="AL25" s="118">
        <f>ROUND(AP21/AL5*100,)</f>
        <v>165</v>
      </c>
      <c r="AM25" s="104" t="s">
        <v>165</v>
      </c>
      <c r="AN25" s="118"/>
      <c r="AO25" s="164"/>
      <c r="AP25" s="118"/>
      <c r="AQ25" s="104"/>
      <c r="AR25" s="119"/>
      <c r="AS25" t="s">
        <v>113</v>
      </c>
      <c r="AU25">
        <v>30</v>
      </c>
      <c r="AX25">
        <v>275.2</v>
      </c>
    </row>
    <row r="26" spans="1:50" ht="18.95" customHeight="1">
      <c r="A26" s="104"/>
      <c r="B26" s="104"/>
      <c r="C26" s="104"/>
      <c r="D26" s="104"/>
      <c r="E26" s="104"/>
      <c r="F26" s="165"/>
      <c r="G26" s="165"/>
      <c r="H26" s="118"/>
      <c r="I26" s="118"/>
      <c r="J26" s="104"/>
      <c r="K26" s="104"/>
      <c r="L26" s="167" t="s">
        <v>690</v>
      </c>
      <c r="M26" s="167">
        <v>100</v>
      </c>
      <c r="N26" s="104"/>
      <c r="O26" s="104"/>
      <c r="P26" s="108"/>
      <c r="Q26" s="118" t="s">
        <v>188</v>
      </c>
      <c r="R26" s="104" t="e">
        <f>" 1 / "&amp;#REF!&amp;" × "&amp;U24&amp;"^ ⅔ × "&amp;T13&amp;" ^½  ="</f>
        <v>#REF!</v>
      </c>
      <c r="S26" s="104"/>
      <c r="T26" s="104"/>
      <c r="U26" s="157" t="e">
        <f>ROUND(1/#REF!*U24^(2/3)*T13^(1/2),3)</f>
        <v>#REF!</v>
      </c>
      <c r="V26" s="104" t="s">
        <v>189</v>
      </c>
      <c r="W26" s="104"/>
      <c r="X26" s="109"/>
      <c r="Y26" s="104"/>
      <c r="Z26" s="108"/>
      <c r="AA26" s="118" t="s">
        <v>188</v>
      </c>
      <c r="AB26" s="104" t="e">
        <f>" 1/"&amp;FIXED(#REF!,3)&amp;" ×"&amp;FIXED(AE24,3)&amp;"^ ⅔ ×"&amp;FIXED(AD13,3)&amp;" ^½ ="</f>
        <v>#REF!</v>
      </c>
      <c r="AC26" s="104"/>
      <c r="AD26" s="104"/>
      <c r="AE26" s="157" t="e">
        <f>ROUND(1/#REF!*AE24^(2/3)*AD13^(1/2),3)</f>
        <v>#REF!</v>
      </c>
      <c r="AF26" s="104" t="s">
        <v>189</v>
      </c>
      <c r="AG26" s="104"/>
      <c r="AH26" s="109"/>
      <c r="AI26" s="104"/>
      <c r="AJ26" s="108"/>
      <c r="AK26" s="104"/>
      <c r="AL26" s="104"/>
      <c r="AM26" s="104"/>
      <c r="AN26" s="104"/>
      <c r="AO26" s="104"/>
      <c r="AP26" s="104"/>
      <c r="AQ26" s="104"/>
      <c r="AR26" s="119"/>
      <c r="AS26" t="s">
        <v>113</v>
      </c>
      <c r="AU26">
        <v>50</v>
      </c>
      <c r="AX26">
        <v>301.7</v>
      </c>
    </row>
    <row r="27" spans="1:50" ht="18.95" customHeight="1" thickBot="1">
      <c r="A27" s="104"/>
      <c r="B27" s="104"/>
      <c r="C27" s="104"/>
      <c r="D27" s="104"/>
      <c r="E27" s="104"/>
      <c r="F27" s="165"/>
      <c r="G27" s="165"/>
      <c r="H27" s="118"/>
      <c r="I27" s="118"/>
      <c r="J27" s="104"/>
      <c r="K27" s="104"/>
      <c r="L27" s="168"/>
      <c r="M27" s="168"/>
      <c r="N27" s="104"/>
      <c r="O27" s="104"/>
      <c r="P27" s="108"/>
      <c r="Q27" s="118"/>
      <c r="R27" s="104"/>
      <c r="S27" s="104"/>
      <c r="T27" s="104"/>
      <c r="U27" s="104"/>
      <c r="V27" s="104"/>
      <c r="W27" s="104"/>
      <c r="X27" s="109"/>
      <c r="Y27" s="104"/>
      <c r="Z27" s="108"/>
      <c r="AA27" s="118"/>
      <c r="AB27" s="104"/>
      <c r="AC27" s="104"/>
      <c r="AD27" s="104"/>
      <c r="AE27" s="157"/>
      <c r="AF27" s="104"/>
      <c r="AG27" s="104"/>
      <c r="AH27" s="109"/>
      <c r="AI27" s="104"/>
      <c r="AJ27" s="169"/>
      <c r="AK27" s="170"/>
      <c r="AL27" s="170"/>
      <c r="AM27" s="170"/>
      <c r="AN27" s="170"/>
      <c r="AO27" s="170"/>
      <c r="AP27" s="170"/>
      <c r="AQ27" s="170"/>
      <c r="AR27" s="171"/>
      <c r="AS27" t="s">
        <v>113</v>
      </c>
      <c r="AU27">
        <v>70</v>
      </c>
      <c r="AX27">
        <v>319.10000000000002</v>
      </c>
    </row>
    <row r="28" spans="1:50" ht="18.95" customHeight="1">
      <c r="A28" s="104"/>
      <c r="B28" s="104"/>
      <c r="C28" s="104"/>
      <c r="D28" s="104" t="s">
        <v>190</v>
      </c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72"/>
      <c r="Q28" s="173"/>
      <c r="R28" s="174"/>
      <c r="S28" s="174"/>
      <c r="T28" s="174"/>
      <c r="U28" s="174"/>
      <c r="V28" s="174"/>
      <c r="W28" s="174"/>
      <c r="X28" s="175"/>
      <c r="Y28" s="104"/>
      <c r="Z28" s="172"/>
      <c r="AA28" s="173"/>
      <c r="AB28" s="174"/>
      <c r="AC28" s="174"/>
      <c r="AD28" s="174"/>
      <c r="AE28" s="176"/>
      <c r="AF28" s="174"/>
      <c r="AG28" s="174"/>
      <c r="AH28" s="175"/>
      <c r="AI28" s="104"/>
      <c r="AJ28" s="104"/>
      <c r="AK28" s="104"/>
      <c r="AL28" s="104"/>
      <c r="AM28" s="104"/>
      <c r="AN28" s="104"/>
      <c r="AO28" s="104"/>
      <c r="AP28" s="104"/>
      <c r="AQ28" s="104"/>
      <c r="AR28" s="104"/>
      <c r="AS28" t="s">
        <v>113</v>
      </c>
      <c r="AU28">
        <v>80</v>
      </c>
      <c r="AX28">
        <v>326</v>
      </c>
    </row>
    <row r="29" spans="1:50" ht="18.95" customHeight="1">
      <c r="A29" s="10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49"/>
      <c r="Q29" s="155"/>
      <c r="R29" s="150"/>
      <c r="S29" s="150"/>
      <c r="T29" s="150"/>
      <c r="U29" s="150"/>
      <c r="V29" s="150"/>
      <c r="W29" s="150"/>
      <c r="X29" s="151"/>
      <c r="Y29" s="104"/>
      <c r="Z29" s="149"/>
      <c r="AA29" s="155"/>
      <c r="AB29" s="150"/>
      <c r="AC29" s="150"/>
      <c r="AD29" s="150"/>
      <c r="AE29" s="177"/>
      <c r="AF29" s="150"/>
      <c r="AG29" s="150"/>
      <c r="AH29" s="151"/>
      <c r="AI29" s="104"/>
      <c r="AJ29" s="104"/>
      <c r="AK29" s="104"/>
      <c r="AL29" s="104"/>
      <c r="AM29" s="104"/>
      <c r="AN29" s="104"/>
      <c r="AO29" s="104"/>
      <c r="AP29" s="104"/>
      <c r="AQ29" s="104"/>
      <c r="AR29" s="104"/>
      <c r="AS29" t="s">
        <v>113</v>
      </c>
      <c r="AU29">
        <v>100</v>
      </c>
      <c r="AX29">
        <v>337.5</v>
      </c>
    </row>
    <row r="30" spans="1:50" ht="18.95" customHeight="1">
      <c r="AS30" t="s">
        <v>114</v>
      </c>
      <c r="AU30">
        <v>10</v>
      </c>
      <c r="AX30">
        <v>170.1</v>
      </c>
    </row>
    <row r="31" spans="1:50" ht="18.95" customHeight="1">
      <c r="AS31" t="s">
        <v>114</v>
      </c>
      <c r="AU31">
        <v>20</v>
      </c>
      <c r="AX31">
        <v>196.1</v>
      </c>
    </row>
    <row r="32" spans="1:50" ht="18.95" customHeight="1">
      <c r="AS32" t="s">
        <v>114</v>
      </c>
      <c r="AU32">
        <v>30</v>
      </c>
      <c r="AX32">
        <v>211</v>
      </c>
    </row>
    <row r="33" spans="17:50" ht="18.95" customHeight="1">
      <c r="AS33" t="s">
        <v>114</v>
      </c>
      <c r="AU33">
        <v>50</v>
      </c>
      <c r="AX33">
        <v>229.8</v>
      </c>
    </row>
    <row r="34" spans="17:50" ht="18.95" customHeight="1">
      <c r="AS34" t="s">
        <v>114</v>
      </c>
      <c r="AU34">
        <v>70</v>
      </c>
      <c r="AX34">
        <v>242</v>
      </c>
    </row>
    <row r="35" spans="17:50" ht="18.95" customHeight="1">
      <c r="AS35" t="s">
        <v>114</v>
      </c>
      <c r="AU35">
        <v>80</v>
      </c>
      <c r="AX35">
        <v>246.9</v>
      </c>
    </row>
    <row r="36" spans="17:50" ht="18.95" customHeight="1">
      <c r="Q36" s="802"/>
      <c r="R36" s="802"/>
      <c r="AS36" t="s">
        <v>114</v>
      </c>
      <c r="AU36">
        <v>100</v>
      </c>
      <c r="AX36">
        <v>255</v>
      </c>
    </row>
    <row r="37" spans="17:50" ht="18.95" customHeight="1">
      <c r="AS37" s="612" t="s">
        <v>115</v>
      </c>
      <c r="AT37" s="717"/>
      <c r="AU37" s="612">
        <v>10</v>
      </c>
      <c r="AV37" s="718"/>
      <c r="AW37" s="717"/>
      <c r="AX37" s="611">
        <v>233.5</v>
      </c>
    </row>
    <row r="38" spans="17:50" ht="18.95" customHeight="1">
      <c r="AS38" s="612" t="s">
        <v>115</v>
      </c>
      <c r="AT38" s="717"/>
      <c r="AU38" s="612">
        <v>20</v>
      </c>
      <c r="AV38" s="718"/>
      <c r="AW38" s="717"/>
      <c r="AX38" s="611">
        <v>273.89999999999998</v>
      </c>
    </row>
    <row r="39" spans="17:50" ht="18.95" customHeight="1">
      <c r="AS39" s="612" t="s">
        <v>115</v>
      </c>
      <c r="AT39" s="717"/>
      <c r="AU39" s="612">
        <v>30</v>
      </c>
      <c r="AV39" s="718"/>
      <c r="AW39" s="717"/>
      <c r="AX39" s="611">
        <v>297.2</v>
      </c>
    </row>
    <row r="40" spans="17:50" ht="18.95" customHeight="1">
      <c r="AS40" s="612" t="s">
        <v>115</v>
      </c>
      <c r="AT40" s="717"/>
      <c r="AU40" s="612">
        <v>50</v>
      </c>
      <c r="AV40" s="718"/>
      <c r="AW40" s="717"/>
      <c r="AX40" s="611">
        <v>326.3</v>
      </c>
    </row>
    <row r="41" spans="17:50" ht="18.95" customHeight="1">
      <c r="S41" s="802"/>
      <c r="AS41" s="612" t="s">
        <v>115</v>
      </c>
      <c r="AT41" s="717"/>
      <c r="AU41" s="612">
        <v>70</v>
      </c>
      <c r="AV41" s="718"/>
      <c r="AW41" s="717"/>
      <c r="AX41" s="611">
        <v>345.3</v>
      </c>
    </row>
    <row r="42" spans="17:50" ht="18.95" customHeight="1">
      <c r="S42" s="802"/>
      <c r="T42" s="802"/>
      <c r="AS42" s="612" t="s">
        <v>115</v>
      </c>
      <c r="AT42" s="717"/>
      <c r="AU42" s="612">
        <v>80</v>
      </c>
      <c r="AV42" s="718"/>
      <c r="AW42" s="717"/>
      <c r="AX42" s="611">
        <v>352.9</v>
      </c>
    </row>
    <row r="43" spans="17:50" ht="18.95" customHeight="1">
      <c r="S43" s="802"/>
      <c r="T43" s="802"/>
      <c r="AS43" s="612" t="s">
        <v>115</v>
      </c>
      <c r="AT43" s="717"/>
      <c r="AU43" s="612">
        <v>100</v>
      </c>
      <c r="AV43" s="718"/>
      <c r="AW43" s="717"/>
      <c r="AX43" s="611">
        <v>414.2</v>
      </c>
    </row>
    <row r="44" spans="17:50" ht="18.95" customHeight="1">
      <c r="AS44" t="s">
        <v>116</v>
      </c>
      <c r="AU44">
        <v>10</v>
      </c>
      <c r="AX44">
        <v>213.4</v>
      </c>
    </row>
    <row r="45" spans="17:50" ht="18.95" customHeight="1">
      <c r="AS45" t="s">
        <v>116</v>
      </c>
      <c r="AU45">
        <v>20</v>
      </c>
      <c r="AX45">
        <v>245.8</v>
      </c>
    </row>
    <row r="46" spans="17:50" ht="18.95" customHeight="1">
      <c r="AS46" t="s">
        <v>116</v>
      </c>
      <c r="AU46">
        <v>30</v>
      </c>
      <c r="AX46">
        <v>264.39999999999998</v>
      </c>
    </row>
    <row r="47" spans="17:50" ht="18.95" customHeight="1">
      <c r="AS47" t="s">
        <v>116</v>
      </c>
      <c r="AU47">
        <v>50</v>
      </c>
      <c r="AX47">
        <v>287.7</v>
      </c>
    </row>
    <row r="48" spans="17:50" ht="18.95" customHeight="1">
      <c r="AS48" t="s">
        <v>116</v>
      </c>
      <c r="AU48">
        <v>70</v>
      </c>
      <c r="AX48">
        <v>302.89999999999998</v>
      </c>
    </row>
    <row r="49" spans="16:50" ht="18.95" customHeight="1">
      <c r="AS49" t="s">
        <v>116</v>
      </c>
      <c r="AU49">
        <v>80</v>
      </c>
      <c r="AX49">
        <v>309</v>
      </c>
    </row>
    <row r="50" spans="16:50" ht="18.95" customHeight="1">
      <c r="AS50" t="s">
        <v>116</v>
      </c>
      <c r="AU50">
        <v>100</v>
      </c>
      <c r="AX50">
        <v>319.10000000000002</v>
      </c>
    </row>
    <row r="51" spans="16:50" ht="18.95" customHeight="1">
      <c r="P51" s="802"/>
      <c r="Q51" s="802"/>
      <c r="AS51" t="s">
        <v>117</v>
      </c>
      <c r="AU51">
        <v>10</v>
      </c>
      <c r="AX51">
        <v>154.5</v>
      </c>
    </row>
    <row r="52" spans="16:50" ht="18.95" customHeight="1">
      <c r="AS52" t="s">
        <v>117</v>
      </c>
      <c r="AU52">
        <v>20</v>
      </c>
      <c r="AX52">
        <v>173.6</v>
      </c>
    </row>
    <row r="53" spans="16:50" ht="18.95" customHeight="1">
      <c r="AS53" t="s">
        <v>117</v>
      </c>
      <c r="AU53">
        <v>30</v>
      </c>
      <c r="AX53">
        <v>184.6</v>
      </c>
    </row>
    <row r="54" spans="16:50" ht="18.95" customHeight="1">
      <c r="AS54" t="s">
        <v>117</v>
      </c>
      <c r="AU54">
        <v>50</v>
      </c>
      <c r="AX54">
        <v>198.3</v>
      </c>
    </row>
    <row r="55" spans="16:50" ht="18.95" customHeight="1">
      <c r="AS55" t="s">
        <v>117</v>
      </c>
      <c r="AU55">
        <v>70</v>
      </c>
      <c r="AX55">
        <v>207.3</v>
      </c>
    </row>
    <row r="56" spans="16:50" ht="18.95" customHeight="1">
      <c r="AS56" t="s">
        <v>117</v>
      </c>
      <c r="AU56">
        <v>80</v>
      </c>
      <c r="AX56">
        <v>210.9</v>
      </c>
    </row>
    <row r="57" spans="16:50" ht="18.95" customHeight="1">
      <c r="AS57" t="s">
        <v>117</v>
      </c>
      <c r="AU57">
        <v>100</v>
      </c>
      <c r="AX57">
        <v>216.8</v>
      </c>
    </row>
    <row r="58" spans="16:50" ht="18.95" customHeight="1">
      <c r="AS58" t="s">
        <v>118</v>
      </c>
      <c r="AU58">
        <v>10</v>
      </c>
      <c r="AX58">
        <v>172.2</v>
      </c>
    </row>
    <row r="59" spans="16:50" ht="18.95" customHeight="1">
      <c r="AS59" t="s">
        <v>118</v>
      </c>
      <c r="AU59">
        <v>20</v>
      </c>
      <c r="AX59">
        <v>197.2</v>
      </c>
    </row>
    <row r="60" spans="16:50" ht="18.95" customHeight="1">
      <c r="AS60" t="s">
        <v>118</v>
      </c>
      <c r="AU60">
        <v>30</v>
      </c>
      <c r="AX60">
        <v>211.6</v>
      </c>
    </row>
    <row r="61" spans="16:50" ht="18.95" customHeight="1">
      <c r="AS61" t="s">
        <v>118</v>
      </c>
      <c r="AU61">
        <v>50</v>
      </c>
      <c r="AX61">
        <v>229.6</v>
      </c>
    </row>
    <row r="62" spans="16:50" ht="18.95" customHeight="1">
      <c r="AS62" t="s">
        <v>118</v>
      </c>
      <c r="AU62">
        <v>70</v>
      </c>
      <c r="AX62">
        <v>241.4</v>
      </c>
    </row>
    <row r="63" spans="16:50" ht="18.95" customHeight="1">
      <c r="AS63" t="s">
        <v>118</v>
      </c>
      <c r="AU63">
        <v>80</v>
      </c>
      <c r="AX63">
        <v>246.1</v>
      </c>
    </row>
    <row r="64" spans="16:50" ht="18.95" customHeight="1">
      <c r="AS64" t="s">
        <v>118</v>
      </c>
      <c r="AU64">
        <v>100</v>
      </c>
      <c r="AX64">
        <v>253.9</v>
      </c>
    </row>
    <row r="65" spans="45:50" ht="18.95" customHeight="1">
      <c r="AS65" t="s">
        <v>119</v>
      </c>
      <c r="AU65">
        <v>10</v>
      </c>
      <c r="AX65">
        <v>149.19999999999999</v>
      </c>
    </row>
    <row r="66" spans="45:50" ht="18.95" customHeight="1">
      <c r="AS66" t="s">
        <v>119</v>
      </c>
      <c r="AU66">
        <v>20</v>
      </c>
      <c r="AX66">
        <v>168.1</v>
      </c>
    </row>
    <row r="67" spans="45:50" ht="18.95" customHeight="1">
      <c r="AS67" t="s">
        <v>119</v>
      </c>
      <c r="AU67">
        <v>30</v>
      </c>
      <c r="AX67">
        <v>179.1</v>
      </c>
    </row>
    <row r="68" spans="45:50" ht="18.95" customHeight="1">
      <c r="AS68" t="s">
        <v>119</v>
      </c>
      <c r="AU68">
        <v>50</v>
      </c>
      <c r="AX68">
        <v>192.7</v>
      </c>
    </row>
    <row r="69" spans="45:50" ht="18.95" customHeight="1">
      <c r="AS69" t="s">
        <v>119</v>
      </c>
      <c r="AU69">
        <v>70</v>
      </c>
      <c r="AX69">
        <v>201.6</v>
      </c>
    </row>
    <row r="70" spans="45:50" ht="18.95" customHeight="1">
      <c r="AS70" t="s">
        <v>119</v>
      </c>
      <c r="AU70">
        <v>80</v>
      </c>
      <c r="AX70">
        <v>205.2</v>
      </c>
    </row>
    <row r="71" spans="45:50" ht="18.95" customHeight="1">
      <c r="AS71" t="s">
        <v>119</v>
      </c>
      <c r="AU71">
        <v>100</v>
      </c>
      <c r="AX71">
        <v>211.1</v>
      </c>
    </row>
    <row r="72" spans="45:50" ht="18.95" customHeight="1">
      <c r="AS72" t="s">
        <v>120</v>
      </c>
      <c r="AU72">
        <v>10</v>
      </c>
      <c r="AX72">
        <v>147.4</v>
      </c>
    </row>
    <row r="73" spans="45:50" ht="18.95" customHeight="1">
      <c r="AS73" t="s">
        <v>120</v>
      </c>
      <c r="AU73">
        <v>20</v>
      </c>
      <c r="AX73">
        <v>164.7</v>
      </c>
    </row>
    <row r="74" spans="45:50" ht="18.95" customHeight="1">
      <c r="AS74" t="s">
        <v>120</v>
      </c>
      <c r="AU74">
        <v>30</v>
      </c>
      <c r="AX74">
        <v>174.6</v>
      </c>
    </row>
    <row r="75" spans="45:50" ht="18.95" customHeight="1">
      <c r="AS75" t="s">
        <v>120</v>
      </c>
      <c r="AU75">
        <v>50</v>
      </c>
      <c r="AX75">
        <v>187</v>
      </c>
    </row>
    <row r="76" spans="45:50" ht="18.95" customHeight="1">
      <c r="AS76" t="s">
        <v>120</v>
      </c>
      <c r="AU76">
        <v>70</v>
      </c>
      <c r="AX76">
        <v>195.2</v>
      </c>
    </row>
    <row r="77" spans="45:50" ht="18.95" customHeight="1">
      <c r="AS77" t="s">
        <v>120</v>
      </c>
      <c r="AU77">
        <v>80</v>
      </c>
      <c r="AX77">
        <v>198.4</v>
      </c>
    </row>
    <row r="78" spans="45:50" ht="18.95" customHeight="1">
      <c r="AS78" t="s">
        <v>120</v>
      </c>
      <c r="AU78">
        <v>100</v>
      </c>
      <c r="AX78">
        <v>203.8</v>
      </c>
    </row>
    <row r="79" spans="45:50" ht="18.95" customHeight="1">
      <c r="AS79" t="s">
        <v>121</v>
      </c>
      <c r="AU79">
        <v>10</v>
      </c>
      <c r="AX79">
        <v>168.1</v>
      </c>
    </row>
    <row r="80" spans="45:50" ht="18.95" customHeight="1">
      <c r="AS80" t="s">
        <v>121</v>
      </c>
      <c r="AU80">
        <v>20</v>
      </c>
      <c r="AX80">
        <v>188.2</v>
      </c>
    </row>
    <row r="81" spans="45:50" ht="18.95" customHeight="1">
      <c r="AS81" t="s">
        <v>121</v>
      </c>
      <c r="AU81">
        <v>30</v>
      </c>
      <c r="AX81">
        <v>199.7</v>
      </c>
    </row>
    <row r="82" spans="45:50" ht="18.95" customHeight="1">
      <c r="AS82" t="s">
        <v>121</v>
      </c>
      <c r="AU82">
        <v>50</v>
      </c>
      <c r="AX82">
        <v>214.2</v>
      </c>
    </row>
    <row r="83" spans="45:50" ht="18.95" customHeight="1">
      <c r="AS83" t="s">
        <v>121</v>
      </c>
      <c r="AU83">
        <v>70</v>
      </c>
      <c r="AX83">
        <v>223.6</v>
      </c>
    </row>
    <row r="84" spans="45:50" ht="18.95" customHeight="1">
      <c r="AS84" t="s">
        <v>121</v>
      </c>
      <c r="AU84">
        <v>80</v>
      </c>
      <c r="AX84">
        <v>227.4</v>
      </c>
    </row>
    <row r="85" spans="45:50" ht="18.95" customHeight="1">
      <c r="AS85" t="s">
        <v>121</v>
      </c>
      <c r="AU85">
        <v>100</v>
      </c>
      <c r="AX85">
        <v>233.6</v>
      </c>
    </row>
    <row r="86" spans="45:50" ht="18.95" customHeight="1"/>
    <row r="87" spans="45:50" ht="18.95" customHeight="1"/>
    <row r="88" spans="45:50" ht="18.95" customHeight="1"/>
    <row r="89" spans="45:50" ht="18.95" customHeight="1"/>
    <row r="90" spans="45:50" ht="18.95" customHeight="1"/>
    <row r="91" spans="45:50" ht="18.95" customHeight="1"/>
    <row r="92" spans="45:50" ht="18.95" customHeight="1"/>
    <row r="93" spans="45:50" ht="18.95" customHeight="1"/>
    <row r="94" spans="45:50" ht="18.95" customHeight="1"/>
    <row r="95" spans="45:50" ht="18.95" customHeight="1"/>
    <row r="96" spans="45:50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  <row r="111" ht="18.95" customHeight="1"/>
    <row r="112" ht="18.95" customHeight="1"/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</sheetData>
  <mergeCells count="15">
    <mergeCell ref="P51:Q51"/>
    <mergeCell ref="AU1:AW1"/>
    <mergeCell ref="AX1:AZ1"/>
    <mergeCell ref="D2:E2"/>
    <mergeCell ref="AJ3:AK3"/>
    <mergeCell ref="S5:S7"/>
    <mergeCell ref="AC5:AC7"/>
    <mergeCell ref="T6:T7"/>
    <mergeCell ref="AD6:AD7"/>
    <mergeCell ref="H7:I7"/>
    <mergeCell ref="AL23:AP23"/>
    <mergeCell ref="H25:I25"/>
    <mergeCell ref="Q36:R36"/>
    <mergeCell ref="S41:S43"/>
    <mergeCell ref="T42:T43"/>
  </mergeCells>
  <phoneticPr fontId="5" type="noConversion"/>
  <dataValidations count="2">
    <dataValidation type="list" allowBlank="1" showInputMessage="1" showErrorMessage="1" sqref="L26:L27">
      <formula1>"울진,추풍령,안동,포항,대구,춘양,영주,문경,영덕,의성,구미,영천, "</formula1>
    </dataValidation>
    <dataValidation type="list" allowBlank="1" showInputMessage="1" showErrorMessage="1" sqref="M26:M27">
      <formula1>"10,20,30,50,70,80,100"</formula1>
    </dataValidation>
  </dataValidations>
  <pageMargins left="0.69" right="0.15748031496062992" top="0.78740157480314965" bottom="0.59055118110236227" header="0.51181102362204722" footer="0.51181102362204722"/>
  <pageSetup paperSize="9" scale="83" orientation="landscape" blackAndWhite="1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Z120"/>
  <sheetViews>
    <sheetView showGridLines="0" view="pageBreakPreview" zoomScaleSheetLayoutView="100" workbookViewId="0">
      <selection activeCell="Z13" sqref="Z13"/>
    </sheetView>
  </sheetViews>
  <sheetFormatPr defaultRowHeight="14.25"/>
  <cols>
    <col min="1" max="4" width="3.25" customWidth="1"/>
    <col min="5" max="5" width="7.875" customWidth="1"/>
    <col min="6" max="6" width="6" customWidth="1"/>
    <col min="7" max="11" width="3.25" customWidth="1"/>
    <col min="12" max="13" width="9.375" customWidth="1"/>
    <col min="14" max="14" width="3.25" customWidth="1"/>
    <col min="15" max="15" width="0.5" customWidth="1"/>
    <col min="16" max="16" width="4.25" hidden="1" customWidth="1"/>
    <col min="17" max="23" width="11.375" hidden="1" customWidth="1"/>
    <col min="24" max="24" width="4.25" hidden="1" customWidth="1"/>
    <col min="25" max="25" width="11.625" hidden="1" customWidth="1"/>
    <col min="26" max="26" width="4.25" hidden="1" customWidth="1"/>
    <col min="27" max="33" width="11.375" hidden="1" customWidth="1"/>
    <col min="34" max="34" width="4.25" hidden="1" customWidth="1"/>
    <col min="35" max="35" width="11.625" hidden="1" customWidth="1"/>
    <col min="36" max="39" width="9.75" customWidth="1"/>
    <col min="40" max="40" width="9" customWidth="1"/>
    <col min="41" max="44" width="9.75" customWidth="1"/>
  </cols>
  <sheetData>
    <row r="1" spans="1:52" ht="18.95" customHeight="1">
      <c r="A1" s="103" t="s">
        <v>138</v>
      </c>
      <c r="B1" s="104"/>
      <c r="C1" s="104"/>
      <c r="D1" s="104"/>
      <c r="E1" s="104"/>
      <c r="F1" s="105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6"/>
      <c r="R1" s="104"/>
      <c r="S1" s="104"/>
      <c r="T1" s="104"/>
      <c r="U1" s="104"/>
      <c r="V1" s="104"/>
      <c r="W1" s="104"/>
      <c r="X1" s="104"/>
      <c r="Y1" s="104"/>
      <c r="Z1" s="104"/>
      <c r="AA1" s="106"/>
      <c r="AB1" s="104"/>
      <c r="AC1" s="104"/>
      <c r="AD1" s="104"/>
      <c r="AE1" s="104"/>
      <c r="AF1" s="104"/>
      <c r="AG1" s="104"/>
      <c r="AH1" s="104"/>
      <c r="AI1" s="104"/>
      <c r="AJ1" s="103" t="s">
        <v>285</v>
      </c>
      <c r="AK1" s="107"/>
      <c r="AL1" s="107"/>
      <c r="AM1" s="107"/>
      <c r="AN1" s="107"/>
      <c r="AO1" s="107"/>
      <c r="AP1" s="107"/>
      <c r="AQ1" s="107"/>
      <c r="AR1" s="107"/>
      <c r="AS1" t="s">
        <v>106</v>
      </c>
      <c r="AU1" s="802" t="s">
        <v>107</v>
      </c>
      <c r="AV1" s="802"/>
      <c r="AW1" s="802"/>
      <c r="AX1" s="802" t="s">
        <v>108</v>
      </c>
      <c r="AY1" s="802"/>
      <c r="AZ1" s="802"/>
    </row>
    <row r="2" spans="1:52" ht="18.95" customHeight="1" thickBot="1">
      <c r="A2" s="103"/>
      <c r="B2" s="719" t="s">
        <v>200</v>
      </c>
      <c r="C2" s="719"/>
      <c r="D2" s="817" t="s">
        <v>706</v>
      </c>
      <c r="E2" s="817"/>
      <c r="F2" s="105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6"/>
      <c r="R2" s="104"/>
      <c r="S2" s="104"/>
      <c r="T2" s="104"/>
      <c r="U2" s="104"/>
      <c r="V2" s="104"/>
      <c r="W2" s="104"/>
      <c r="X2" s="104"/>
      <c r="Y2" s="104"/>
      <c r="Z2" s="104"/>
      <c r="AA2" s="106"/>
      <c r="AB2" s="104"/>
      <c r="AC2" s="104"/>
      <c r="AD2" s="104"/>
      <c r="AE2" s="104"/>
      <c r="AF2" s="104"/>
      <c r="AG2" s="104"/>
      <c r="AH2" s="104"/>
      <c r="AI2" s="104"/>
      <c r="AJ2" s="103"/>
      <c r="AK2" s="107"/>
      <c r="AL2" s="107"/>
      <c r="AM2" s="107"/>
      <c r="AN2" s="107"/>
      <c r="AO2" s="107"/>
      <c r="AP2" s="107"/>
      <c r="AQ2" s="107"/>
      <c r="AR2" s="107"/>
      <c r="AS2" t="s">
        <v>109</v>
      </c>
      <c r="AU2">
        <v>10</v>
      </c>
      <c r="AX2">
        <v>199.6</v>
      </c>
    </row>
    <row r="3" spans="1:52" ht="18.95" customHeight="1">
      <c r="A3" s="104"/>
      <c r="B3" s="106" t="s">
        <v>139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8"/>
      <c r="Q3" s="106"/>
      <c r="R3" s="106"/>
      <c r="S3" s="104"/>
      <c r="T3" s="104"/>
      <c r="U3" s="104"/>
      <c r="V3" s="104"/>
      <c r="W3" s="104"/>
      <c r="X3" s="109"/>
      <c r="Y3" s="104"/>
      <c r="Z3" s="108"/>
      <c r="AA3" s="106"/>
      <c r="AB3" s="104"/>
      <c r="AC3" s="104"/>
      <c r="AD3" s="104"/>
      <c r="AE3" s="104"/>
      <c r="AF3" s="104"/>
      <c r="AG3" s="104"/>
      <c r="AH3" s="109"/>
      <c r="AI3" s="104"/>
      <c r="AJ3" s="818" t="s">
        <v>140</v>
      </c>
      <c r="AK3" s="819"/>
      <c r="AL3" s="110"/>
      <c r="AM3" s="110"/>
      <c r="AN3" s="110"/>
      <c r="AO3" s="110"/>
      <c r="AP3" s="110"/>
      <c r="AQ3" s="110"/>
      <c r="AR3" s="111"/>
      <c r="AS3" t="s">
        <v>109</v>
      </c>
      <c r="AU3">
        <v>20</v>
      </c>
      <c r="AX3">
        <v>233.2</v>
      </c>
    </row>
    <row r="4" spans="1:52" ht="18.95" customHeight="1">
      <c r="A4" s="104"/>
      <c r="B4" s="106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8"/>
      <c r="Q4" s="106"/>
      <c r="R4" s="106"/>
      <c r="S4" s="104"/>
      <c r="T4" s="104"/>
      <c r="U4" s="104"/>
      <c r="V4" s="104"/>
      <c r="W4" s="104"/>
      <c r="X4" s="109"/>
      <c r="Y4" s="104"/>
      <c r="Z4" s="108"/>
      <c r="AA4" s="106"/>
      <c r="AB4" s="104"/>
      <c r="AC4" s="104"/>
      <c r="AD4" s="104"/>
      <c r="AE4" s="104"/>
      <c r="AF4" s="104"/>
      <c r="AG4" s="104"/>
      <c r="AH4" s="109"/>
      <c r="AI4" s="104"/>
      <c r="AJ4" s="112"/>
      <c r="AK4" s="113"/>
      <c r="AL4" s="114"/>
      <c r="AM4" s="115"/>
      <c r="AN4" s="116"/>
      <c r="AO4" s="117"/>
      <c r="AP4" s="116"/>
      <c r="AQ4" s="118"/>
      <c r="AR4" s="119"/>
      <c r="AS4" t="s">
        <v>109</v>
      </c>
      <c r="AU4">
        <v>30</v>
      </c>
      <c r="AX4">
        <v>252.6</v>
      </c>
    </row>
    <row r="5" spans="1:52" ht="18.95" customHeight="1">
      <c r="A5" s="104"/>
      <c r="B5" s="104"/>
      <c r="C5" s="104"/>
      <c r="D5" s="104" t="s">
        <v>141</v>
      </c>
      <c r="E5" s="104"/>
      <c r="F5" s="104"/>
      <c r="G5" s="104"/>
      <c r="H5" s="104"/>
      <c r="I5" s="104"/>
      <c r="J5" s="104"/>
      <c r="K5" s="104"/>
      <c r="L5" s="120">
        <f>ROUND(L6*1.5,2)</f>
        <v>0.99</v>
      </c>
      <c r="M5" s="121"/>
      <c r="N5" s="121"/>
      <c r="O5" s="104"/>
      <c r="P5" s="108"/>
      <c r="Q5" s="122"/>
      <c r="R5" s="123"/>
      <c r="S5" s="820">
        <f>T5+T6</f>
        <v>1.5</v>
      </c>
      <c r="T5" s="122">
        <v>0.3</v>
      </c>
      <c r="U5" s="122" t="s">
        <v>142</v>
      </c>
      <c r="V5" s="122"/>
      <c r="W5" s="104"/>
      <c r="X5" s="109"/>
      <c r="Y5" s="104"/>
      <c r="Z5" s="108"/>
      <c r="AA5" s="122"/>
      <c r="AB5" s="122"/>
      <c r="AC5" s="821">
        <f>AD5+AD6</f>
        <v>3.6</v>
      </c>
      <c r="AD5" s="124">
        <v>0.6</v>
      </c>
      <c r="AE5" s="122" t="s">
        <v>143</v>
      </c>
      <c r="AF5" s="122"/>
      <c r="AG5" s="104"/>
      <c r="AH5" s="109"/>
      <c r="AI5" s="104"/>
      <c r="AJ5" s="125" t="s">
        <v>144</v>
      </c>
      <c r="AK5" s="117"/>
      <c r="AL5" s="126">
        <f>+L5</f>
        <v>0.99</v>
      </c>
      <c r="AM5" s="117" t="s">
        <v>145</v>
      </c>
      <c r="AN5" s="117"/>
      <c r="AO5" s="118"/>
      <c r="AP5" s="118"/>
      <c r="AQ5" s="118"/>
      <c r="AR5" s="119"/>
      <c r="AS5" t="s">
        <v>109</v>
      </c>
      <c r="AU5">
        <v>50</v>
      </c>
      <c r="AX5">
        <v>276.8</v>
      </c>
    </row>
    <row r="6" spans="1:52" ht="18.95" customHeight="1">
      <c r="A6" s="104"/>
      <c r="B6" s="104"/>
      <c r="C6" s="104"/>
      <c r="D6" s="104" t="s">
        <v>146</v>
      </c>
      <c r="E6" s="104"/>
      <c r="F6" s="104"/>
      <c r="G6" s="104"/>
      <c r="H6" s="104"/>
      <c r="I6" s="104"/>
      <c r="J6" s="104"/>
      <c r="K6" s="104"/>
      <c r="L6" s="127">
        <f>ROUND(0.2778*L7*L8*L9,2)</f>
        <v>0.66</v>
      </c>
      <c r="M6" s="104"/>
      <c r="N6" s="104"/>
      <c r="O6" s="104"/>
      <c r="P6" s="108"/>
      <c r="Q6" s="122"/>
      <c r="R6" s="122"/>
      <c r="S6" s="820"/>
      <c r="T6" s="822">
        <v>1.2</v>
      </c>
      <c r="U6" s="122"/>
      <c r="V6" s="104"/>
      <c r="W6" s="104"/>
      <c r="X6" s="109"/>
      <c r="Y6" s="104"/>
      <c r="Z6" s="108"/>
      <c r="AA6" s="122"/>
      <c r="AB6" s="122"/>
      <c r="AC6" s="821"/>
      <c r="AD6" s="823">
        <v>3</v>
      </c>
      <c r="AE6" s="122"/>
      <c r="AF6" s="123" t="s">
        <v>147</v>
      </c>
      <c r="AG6" s="104"/>
      <c r="AH6" s="109"/>
      <c r="AI6" s="104"/>
      <c r="AJ6" s="108"/>
      <c r="AK6" s="104"/>
      <c r="AL6" s="104"/>
      <c r="AM6" s="104"/>
      <c r="AN6" s="104"/>
      <c r="AO6" s="104"/>
      <c r="AP6" s="104"/>
      <c r="AQ6" s="104"/>
      <c r="AR6" s="109"/>
      <c r="AS6" t="s">
        <v>109</v>
      </c>
      <c r="AU6" s="612">
        <v>70</v>
      </c>
      <c r="AX6" s="609">
        <v>292.7</v>
      </c>
    </row>
    <row r="7" spans="1:52" ht="18.95" customHeight="1">
      <c r="A7" s="104"/>
      <c r="B7" s="104"/>
      <c r="C7" s="104"/>
      <c r="D7" s="104" t="s">
        <v>148</v>
      </c>
      <c r="E7" s="104"/>
      <c r="F7" s="104"/>
      <c r="G7" s="104"/>
      <c r="H7" s="824"/>
      <c r="I7" s="824"/>
      <c r="J7" s="104"/>
      <c r="K7" s="104"/>
      <c r="L7" s="128">
        <v>0.8</v>
      </c>
      <c r="M7" s="104"/>
      <c r="N7" s="104"/>
      <c r="O7" s="104"/>
      <c r="P7" s="108"/>
      <c r="Q7" s="122"/>
      <c r="R7" s="122"/>
      <c r="S7" s="820"/>
      <c r="T7" s="822"/>
      <c r="U7" s="122"/>
      <c r="V7" s="123" t="s">
        <v>149</v>
      </c>
      <c r="W7" s="104"/>
      <c r="X7" s="109"/>
      <c r="Y7" s="104"/>
      <c r="Z7" s="108"/>
      <c r="AA7" s="122"/>
      <c r="AB7" s="122"/>
      <c r="AC7" s="821"/>
      <c r="AD7" s="823"/>
      <c r="AE7" s="122"/>
      <c r="AF7" s="122"/>
      <c r="AG7" s="104"/>
      <c r="AH7" s="109"/>
      <c r="AI7" s="104"/>
      <c r="AJ7" s="125" t="s">
        <v>150</v>
      </c>
      <c r="AK7" s="117"/>
      <c r="AL7" s="117"/>
      <c r="AM7" s="117"/>
      <c r="AN7" s="117"/>
      <c r="AO7" s="118"/>
      <c r="AP7" s="118"/>
      <c r="AQ7" s="118"/>
      <c r="AR7" s="119"/>
      <c r="AS7" t="s">
        <v>109</v>
      </c>
      <c r="AU7" s="613">
        <v>80</v>
      </c>
      <c r="AX7" s="610">
        <v>299</v>
      </c>
    </row>
    <row r="8" spans="1:52" ht="18.95" customHeight="1">
      <c r="A8" s="104"/>
      <c r="B8" s="104"/>
      <c r="C8" s="104"/>
      <c r="D8" s="104" t="s">
        <v>151</v>
      </c>
      <c r="E8" s="104"/>
      <c r="F8" s="104"/>
      <c r="G8" s="104"/>
      <c r="H8" s="104"/>
      <c r="I8" s="104"/>
      <c r="J8" s="104"/>
      <c r="K8" s="104"/>
      <c r="L8" s="127">
        <f>L24</f>
        <v>155.19</v>
      </c>
      <c r="M8" s="104"/>
      <c r="N8" s="104"/>
      <c r="O8" s="104"/>
      <c r="P8" s="108"/>
      <c r="Q8" s="122">
        <f>T6</f>
        <v>1.2</v>
      </c>
      <c r="R8" s="122"/>
      <c r="S8" s="122"/>
      <c r="T8" s="124" t="e">
        <f>#REF!</f>
        <v>#REF!</v>
      </c>
      <c r="U8" s="122"/>
      <c r="V8" s="122"/>
      <c r="W8" s="122"/>
      <c r="X8" s="109"/>
      <c r="Y8" s="104"/>
      <c r="Z8" s="108"/>
      <c r="AA8" s="122">
        <f>AD6</f>
        <v>3</v>
      </c>
      <c r="AB8" s="122"/>
      <c r="AC8" s="122"/>
      <c r="AD8" s="122"/>
      <c r="AE8" s="122"/>
      <c r="AF8" s="122"/>
      <c r="AG8" s="122"/>
      <c r="AH8" s="109"/>
      <c r="AI8" s="104"/>
      <c r="AJ8" s="129"/>
      <c r="AK8" s="118"/>
      <c r="AL8" s="118"/>
      <c r="AM8" s="104" t="s">
        <v>152</v>
      </c>
      <c r="AN8" s="118"/>
      <c r="AO8" s="130">
        <v>800</v>
      </c>
      <c r="AP8" s="131" t="s">
        <v>110</v>
      </c>
      <c r="AQ8" s="104"/>
      <c r="AR8" s="119"/>
      <c r="AS8" t="s">
        <v>109</v>
      </c>
      <c r="AU8" s="612">
        <v>100</v>
      </c>
      <c r="AX8" s="611">
        <v>305.89999999999998</v>
      </c>
    </row>
    <row r="9" spans="1:52" ht="18.95" customHeight="1">
      <c r="A9" s="104"/>
      <c r="B9" s="104"/>
      <c r="C9" s="104"/>
      <c r="D9" s="132" t="s">
        <v>153</v>
      </c>
      <c r="E9" s="132"/>
      <c r="F9" s="132"/>
      <c r="G9" s="132"/>
      <c r="H9" s="132"/>
      <c r="I9" s="132"/>
      <c r="J9" s="132"/>
      <c r="K9" s="132"/>
      <c r="L9" s="270">
        <f>M9/100</f>
        <v>1.9E-2</v>
      </c>
      <c r="M9" s="279">
        <v>1.9</v>
      </c>
      <c r="N9" s="104"/>
      <c r="O9" s="104"/>
      <c r="P9" s="108"/>
      <c r="Q9" s="122"/>
      <c r="R9" s="133" t="e">
        <f>#REF!</f>
        <v>#REF!</v>
      </c>
      <c r="S9" s="122"/>
      <c r="T9" s="104"/>
      <c r="U9" s="124"/>
      <c r="V9" s="122"/>
      <c r="W9" s="122"/>
      <c r="X9" s="109"/>
      <c r="Y9" s="104"/>
      <c r="Z9" s="108"/>
      <c r="AA9" s="122"/>
      <c r="AB9" s="133" t="e">
        <f>ROUND(#REF!/AC5*AD6,2)</f>
        <v>#REF!</v>
      </c>
      <c r="AC9" s="122"/>
      <c r="AD9" s="124" t="e">
        <f>#REF!</f>
        <v>#REF!</v>
      </c>
      <c r="AE9" s="124"/>
      <c r="AF9" s="122"/>
      <c r="AG9" s="122"/>
      <c r="AH9" s="109"/>
      <c r="AI9" s="104"/>
      <c r="AJ9" s="129"/>
      <c r="AK9" s="118"/>
      <c r="AL9" s="118"/>
      <c r="AM9" s="104" t="s">
        <v>154</v>
      </c>
      <c r="AN9" s="118"/>
      <c r="AO9" s="104"/>
      <c r="AP9" s="104"/>
      <c r="AQ9" s="104"/>
      <c r="AR9" s="109"/>
    </row>
    <row r="10" spans="1:52" ht="18.95" customHeight="1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8"/>
      <c r="Q10" s="122"/>
      <c r="R10" s="133"/>
      <c r="S10" s="122"/>
      <c r="T10" s="124"/>
      <c r="U10" s="124"/>
      <c r="V10" s="122"/>
      <c r="W10" s="122"/>
      <c r="X10" s="109"/>
      <c r="Y10" s="104"/>
      <c r="Z10" s="108"/>
      <c r="AA10" s="122"/>
      <c r="AB10" s="133"/>
      <c r="AC10" s="122"/>
      <c r="AD10" s="124"/>
      <c r="AE10" s="124"/>
      <c r="AF10" s="122"/>
      <c r="AG10" s="122"/>
      <c r="AH10" s="109"/>
      <c r="AI10" s="104"/>
      <c r="AJ10" s="129"/>
      <c r="AK10" s="118"/>
      <c r="AL10" s="118"/>
      <c r="AM10" s="104"/>
      <c r="AN10" s="104" t="s">
        <v>661</v>
      </c>
      <c r="AO10" s="118"/>
      <c r="AP10" s="118" t="s">
        <v>105</v>
      </c>
      <c r="AQ10" s="134">
        <f>ROUND(0.785*(AO8/1000)^2,3)</f>
        <v>0.502</v>
      </c>
      <c r="AR10" s="135" t="s">
        <v>51</v>
      </c>
    </row>
    <row r="11" spans="1:52" ht="18.95" customHeight="1">
      <c r="A11" s="104"/>
      <c r="B11" s="106" t="s">
        <v>155</v>
      </c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8"/>
      <c r="Q11" s="122"/>
      <c r="R11" s="133"/>
      <c r="S11" s="122"/>
      <c r="T11" s="124"/>
      <c r="U11" s="124"/>
      <c r="V11" s="122"/>
      <c r="W11" s="122"/>
      <c r="X11" s="109"/>
      <c r="Y11" s="104"/>
      <c r="Z11" s="108"/>
      <c r="AA11" s="122"/>
      <c r="AB11" s="133"/>
      <c r="AC11" s="122"/>
      <c r="AD11" s="124"/>
      <c r="AE11" s="124"/>
      <c r="AF11" s="122"/>
      <c r="AG11" s="122"/>
      <c r="AH11" s="109"/>
      <c r="AI11" s="104"/>
      <c r="AJ11" s="129"/>
      <c r="AK11" s="118"/>
      <c r="AL11" s="118"/>
      <c r="AM11" s="104" t="s">
        <v>156</v>
      </c>
      <c r="AN11" s="118"/>
      <c r="AO11" s="118"/>
      <c r="AP11" s="104"/>
      <c r="AQ11" s="104"/>
      <c r="AR11" s="109"/>
      <c r="AS11" t="s">
        <v>111</v>
      </c>
      <c r="AU11">
        <v>30</v>
      </c>
      <c r="AX11">
        <v>200.9</v>
      </c>
    </row>
    <row r="12" spans="1:52" ht="18.95" customHeight="1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8"/>
      <c r="Q12" s="104"/>
      <c r="R12" s="136" t="s">
        <v>157</v>
      </c>
      <c r="S12" s="137" t="e">
        <f>"√"&amp;FIXED(Q8,2)&amp;"² + "&amp;FIXED(R9,2)&amp;"² ="</f>
        <v>#REF!</v>
      </c>
      <c r="T12" s="138"/>
      <c r="U12" s="139" t="e">
        <f>ROUND((Q8^2+R9^2)^0.5,2)</f>
        <v>#REF!</v>
      </c>
      <c r="V12" s="104"/>
      <c r="W12" s="122"/>
      <c r="X12" s="109"/>
      <c r="Y12" s="104"/>
      <c r="Z12" s="108"/>
      <c r="AA12" s="104"/>
      <c r="AB12" s="136" t="s">
        <v>157</v>
      </c>
      <c r="AC12" s="137" t="e">
        <f>"√"&amp;FIXED(AA8,2)&amp;"² + "&amp;FIXED(AB9,2)&amp;"² ="</f>
        <v>#REF!</v>
      </c>
      <c r="AD12" s="138"/>
      <c r="AE12" s="139" t="e">
        <f>ROUND((AA8^2+AB9^2)^0.5,2)</f>
        <v>#REF!</v>
      </c>
      <c r="AF12" s="104"/>
      <c r="AG12" s="122"/>
      <c r="AH12" s="109"/>
      <c r="AI12" s="104"/>
      <c r="AJ12" s="129"/>
      <c r="AK12" s="118"/>
      <c r="AL12" s="118"/>
      <c r="AM12" s="104"/>
      <c r="AN12" s="104" t="s">
        <v>662</v>
      </c>
      <c r="AO12" s="118"/>
      <c r="AP12" s="118" t="s">
        <v>105</v>
      </c>
      <c r="AQ12" s="134">
        <f>ROUND(3.14*(AO8/1000),3)</f>
        <v>2.512</v>
      </c>
      <c r="AR12" s="135" t="s">
        <v>50</v>
      </c>
      <c r="AS12" t="s">
        <v>111</v>
      </c>
      <c r="AU12">
        <v>50</v>
      </c>
      <c r="AX12">
        <v>216.5</v>
      </c>
    </row>
    <row r="13" spans="1:52" ht="18.95" customHeight="1">
      <c r="A13" s="104"/>
      <c r="B13" s="104"/>
      <c r="C13" s="104" t="s">
        <v>158</v>
      </c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8"/>
      <c r="Q13" s="104"/>
      <c r="R13" s="136" t="s">
        <v>159</v>
      </c>
      <c r="S13" s="140" t="s">
        <v>160</v>
      </c>
      <c r="T13" s="141">
        <f>ROUND(1/MID(S13,4,3),4)</f>
        <v>3.0300000000000001E-2</v>
      </c>
      <c r="U13" s="142"/>
      <c r="V13" s="104"/>
      <c r="W13" s="104"/>
      <c r="X13" s="109"/>
      <c r="Y13" s="104"/>
      <c r="Z13" s="108"/>
      <c r="AA13" s="143"/>
      <c r="AB13" s="136" t="s">
        <v>159</v>
      </c>
      <c r="AC13" s="140" t="s">
        <v>161</v>
      </c>
      <c r="AD13" s="141">
        <f>ROUND(1/MID(AC13,4,4),4)</f>
        <v>6.7000000000000002E-3</v>
      </c>
      <c r="AE13" s="142"/>
      <c r="AF13" s="104"/>
      <c r="AG13" s="122"/>
      <c r="AH13" s="109"/>
      <c r="AI13" s="104"/>
      <c r="AJ13" s="129"/>
      <c r="AK13" s="118"/>
      <c r="AL13" s="118"/>
      <c r="AM13" s="104" t="s">
        <v>162</v>
      </c>
      <c r="AN13" s="104"/>
      <c r="AO13" s="104"/>
      <c r="AP13" s="118" t="s">
        <v>105</v>
      </c>
      <c r="AQ13" s="134">
        <f>ROUND(AQ10/AQ12,3)</f>
        <v>0.2</v>
      </c>
      <c r="AR13" s="135"/>
      <c r="AS13" t="s">
        <v>111</v>
      </c>
      <c r="AU13">
        <v>70</v>
      </c>
      <c r="AX13">
        <v>226.7</v>
      </c>
    </row>
    <row r="14" spans="1:52" ht="18.95" customHeight="1">
      <c r="A14" s="104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8"/>
      <c r="Q14" s="104"/>
      <c r="R14" s="118"/>
      <c r="S14" s="144"/>
      <c r="T14" s="131"/>
      <c r="U14" s="104"/>
      <c r="V14" s="104"/>
      <c r="W14" s="104"/>
      <c r="X14" s="109"/>
      <c r="Y14" s="104"/>
      <c r="Z14" s="108"/>
      <c r="AA14" s="143"/>
      <c r="AB14" s="118"/>
      <c r="AC14" s="144"/>
      <c r="AD14" s="131"/>
      <c r="AE14" s="104"/>
      <c r="AF14" s="104"/>
      <c r="AG14" s="122"/>
      <c r="AH14" s="109"/>
      <c r="AI14" s="104"/>
      <c r="AJ14" s="129"/>
      <c r="AK14" s="118"/>
      <c r="AL14" s="118"/>
      <c r="AM14" s="104"/>
      <c r="AN14" s="104"/>
      <c r="AO14" s="104"/>
      <c r="AP14" s="118"/>
      <c r="AQ14" s="134"/>
      <c r="AR14" s="135"/>
      <c r="AS14" t="s">
        <v>111</v>
      </c>
      <c r="AU14">
        <v>80</v>
      </c>
      <c r="AX14">
        <v>230.8</v>
      </c>
    </row>
    <row r="15" spans="1:52" ht="18.95" customHeight="1">
      <c r="A15" s="104"/>
      <c r="B15" s="104"/>
      <c r="C15" s="145" t="s">
        <v>163</v>
      </c>
      <c r="D15" s="146"/>
      <c r="E15" s="145"/>
      <c r="F15" s="145"/>
      <c r="G15" s="104"/>
      <c r="H15" s="104"/>
      <c r="I15" s="104"/>
      <c r="J15" s="104"/>
      <c r="K15" s="104"/>
      <c r="L15" s="104"/>
      <c r="M15" s="104"/>
      <c r="N15" s="104"/>
      <c r="O15" s="104"/>
      <c r="P15" s="108"/>
      <c r="Q15" s="104"/>
      <c r="R15" s="118"/>
      <c r="S15" s="118"/>
      <c r="T15" s="131"/>
      <c r="U15" s="118"/>
      <c r="V15" s="104"/>
      <c r="W15" s="104"/>
      <c r="X15" s="109"/>
      <c r="Y15" s="104"/>
      <c r="Z15" s="108"/>
      <c r="AA15" s="104"/>
      <c r="AB15" s="118"/>
      <c r="AC15" s="131"/>
      <c r="AD15" s="104"/>
      <c r="AE15" s="104"/>
      <c r="AF15" s="104"/>
      <c r="AG15" s="104"/>
      <c r="AH15" s="109"/>
      <c r="AI15" s="104"/>
      <c r="AJ15" s="129"/>
      <c r="AK15" s="118"/>
      <c r="AL15" s="118"/>
      <c r="AM15" s="104" t="s">
        <v>191</v>
      </c>
      <c r="AN15" s="179">
        <v>1</v>
      </c>
      <c r="AO15" s="147">
        <v>20</v>
      </c>
      <c r="AP15" s="118" t="s">
        <v>164</v>
      </c>
      <c r="AQ15" s="124">
        <f>ROUND(AN15/AO15*100,2)</f>
        <v>5</v>
      </c>
      <c r="AR15" s="109" t="s">
        <v>165</v>
      </c>
      <c r="AS15" t="s">
        <v>111</v>
      </c>
      <c r="AU15">
        <v>100</v>
      </c>
      <c r="AX15">
        <v>237.5</v>
      </c>
    </row>
    <row r="16" spans="1:52" ht="18.95" customHeight="1">
      <c r="A16" s="104"/>
      <c r="B16" s="104"/>
      <c r="C16" s="104"/>
      <c r="D16" s="145" t="s">
        <v>166</v>
      </c>
      <c r="E16" s="145"/>
      <c r="F16" s="145"/>
      <c r="G16" s="104"/>
      <c r="H16" s="104"/>
      <c r="I16" s="104"/>
      <c r="J16" s="104"/>
      <c r="K16" s="104"/>
      <c r="L16" s="148">
        <f>ROUND(((2/3*3.28*L17*(L19/L18^0.5))^0.467/60),2)</f>
        <v>0.27</v>
      </c>
      <c r="M16" s="104"/>
      <c r="N16" s="104"/>
      <c r="O16" s="104"/>
      <c r="P16" s="149"/>
      <c r="Q16" s="150"/>
      <c r="R16" s="150"/>
      <c r="S16" s="150"/>
      <c r="T16" s="150"/>
      <c r="U16" s="150"/>
      <c r="V16" s="150"/>
      <c r="W16" s="150"/>
      <c r="X16" s="151"/>
      <c r="Y16" s="104"/>
      <c r="Z16" s="149"/>
      <c r="AA16" s="152"/>
      <c r="AB16" s="153"/>
      <c r="AC16" s="154"/>
      <c r="AD16" s="150"/>
      <c r="AE16" s="152"/>
      <c r="AF16" s="155"/>
      <c r="AG16" s="150"/>
      <c r="AH16" s="151"/>
      <c r="AI16" s="104"/>
      <c r="AJ16" s="129"/>
      <c r="AK16" s="118"/>
      <c r="AL16" s="118"/>
      <c r="AM16" s="118"/>
      <c r="AN16" s="104" t="s">
        <v>167</v>
      </c>
      <c r="AO16" s="131">
        <v>1.2999999999999999E-2</v>
      </c>
      <c r="AP16" s="104"/>
      <c r="AQ16" s="118"/>
      <c r="AR16" s="119"/>
      <c r="AS16" t="s">
        <v>112</v>
      </c>
      <c r="AU16">
        <v>10</v>
      </c>
      <c r="AX16">
        <v>122.2</v>
      </c>
    </row>
    <row r="17" spans="1:50" ht="18.95" customHeight="1">
      <c r="A17" s="104"/>
      <c r="B17" s="104"/>
      <c r="C17" s="104"/>
      <c r="D17" s="156" t="s">
        <v>168</v>
      </c>
      <c r="E17" s="156"/>
      <c r="F17" s="156"/>
      <c r="G17" s="132"/>
      <c r="H17" s="132"/>
      <c r="I17" s="132"/>
      <c r="J17" s="132"/>
      <c r="K17" s="132"/>
      <c r="L17" s="277">
        <v>205</v>
      </c>
      <c r="M17" s="104"/>
      <c r="N17" s="104"/>
      <c r="O17" s="104"/>
      <c r="P17" s="108"/>
      <c r="Q17" s="104" t="s">
        <v>169</v>
      </c>
      <c r="R17" s="104"/>
      <c r="S17" s="104"/>
      <c r="T17" s="104"/>
      <c r="U17" s="104"/>
      <c r="V17" s="104"/>
      <c r="W17" s="104"/>
      <c r="X17" s="109"/>
      <c r="Y17" s="104"/>
      <c r="Z17" s="108"/>
      <c r="AA17" s="104" t="s">
        <v>169</v>
      </c>
      <c r="AB17" s="144"/>
      <c r="AC17" s="131"/>
      <c r="AD17" s="104"/>
      <c r="AE17" s="143"/>
      <c r="AF17" s="118"/>
      <c r="AG17" s="104"/>
      <c r="AH17" s="109"/>
      <c r="AI17" s="104"/>
      <c r="AJ17" s="108"/>
      <c r="AK17" s="104"/>
      <c r="AL17" s="104"/>
      <c r="AM17" s="104"/>
      <c r="AN17" s="104"/>
      <c r="AO17" s="104"/>
      <c r="AP17" s="104"/>
      <c r="AQ17" s="104"/>
      <c r="AR17" s="109"/>
      <c r="AS17" t="s">
        <v>112</v>
      </c>
      <c r="AU17">
        <v>20</v>
      </c>
      <c r="AX17">
        <v>135.30000000000001</v>
      </c>
    </row>
    <row r="18" spans="1:50" ht="18.95" customHeight="1">
      <c r="A18" s="104"/>
      <c r="B18" s="104"/>
      <c r="C18" s="104"/>
      <c r="D18" s="145" t="s">
        <v>170</v>
      </c>
      <c r="E18" s="145"/>
      <c r="F18" s="145"/>
      <c r="G18" s="104"/>
      <c r="H18" s="104"/>
      <c r="I18" s="104"/>
      <c r="J18" s="104"/>
      <c r="K18" s="104"/>
      <c r="L18" s="127">
        <f>L20/L17</f>
        <v>0.68292682926829273</v>
      </c>
      <c r="M18" s="104"/>
      <c r="N18" s="104"/>
      <c r="O18" s="104"/>
      <c r="P18" s="108"/>
      <c r="Q18" s="118" t="s">
        <v>171</v>
      </c>
      <c r="R18" s="104" t="e">
        <f>" ( "&amp;U12&amp;" × 2 EA ) + "&amp;T8&amp;"  ="</f>
        <v>#REF!</v>
      </c>
      <c r="S18" s="104"/>
      <c r="T18" s="104"/>
      <c r="U18" s="157" t="e">
        <f>ROUND(U12*2+T8,3)</f>
        <v>#REF!</v>
      </c>
      <c r="V18" s="104"/>
      <c r="W18" s="104"/>
      <c r="X18" s="109"/>
      <c r="Y18" s="104"/>
      <c r="Z18" s="108"/>
      <c r="AA18" s="118" t="s">
        <v>171</v>
      </c>
      <c r="AB18" s="104" t="e">
        <f>" ( "&amp;FIXED(AE12,2)&amp;" ×2 EA ) + "&amp;FIXED(AD9,2)&amp;"  ="</f>
        <v>#REF!</v>
      </c>
      <c r="AC18" s="104"/>
      <c r="AD18" s="104"/>
      <c r="AE18" s="157" t="e">
        <f>ROUND(AE12*2+AD9,3)</f>
        <v>#REF!</v>
      </c>
      <c r="AF18" s="104"/>
      <c r="AG18" s="104"/>
      <c r="AH18" s="109"/>
      <c r="AI18" s="104"/>
      <c r="AJ18" s="108"/>
      <c r="AK18" s="158" t="s">
        <v>172</v>
      </c>
      <c r="AL18" s="159" t="str">
        <f>"V = 1 / n × R⅔ × I½  = 75 × "&amp;FIXED(AQ13,3)&amp;"^⅔ × "&amp;FIXED(ROUND(1/AO15,3),3)&amp;"^⅔  ="</f>
        <v>V = 1 / n × R⅔ × I½  = 75 × 0.200^⅔ × 0.050^⅔  =</v>
      </c>
      <c r="AM18" s="117"/>
      <c r="AN18" s="104"/>
      <c r="AO18" s="131"/>
      <c r="AP18" s="104"/>
      <c r="AQ18" s="104"/>
      <c r="AR18" s="109"/>
      <c r="AS18" t="s">
        <v>112</v>
      </c>
      <c r="AU18">
        <v>30</v>
      </c>
      <c r="AX18">
        <v>142.9</v>
      </c>
    </row>
    <row r="19" spans="1:50" ht="18.95" customHeight="1">
      <c r="A19" s="104"/>
      <c r="B19" s="104"/>
      <c r="C19" s="104"/>
      <c r="D19" s="145" t="s">
        <v>173</v>
      </c>
      <c r="E19" s="104"/>
      <c r="F19" s="104"/>
      <c r="G19" s="104"/>
      <c r="H19" s="104"/>
      <c r="I19" s="104"/>
      <c r="J19" s="104"/>
      <c r="K19" s="104"/>
      <c r="L19" s="128">
        <v>0.7</v>
      </c>
      <c r="M19" s="104"/>
      <c r="N19" s="104"/>
      <c r="O19" s="104"/>
      <c r="P19" s="108"/>
      <c r="Q19" s="118"/>
      <c r="R19" s="104"/>
      <c r="S19" s="104"/>
      <c r="T19" s="104"/>
      <c r="U19" s="157"/>
      <c r="V19" s="104"/>
      <c r="W19" s="104"/>
      <c r="X19" s="109"/>
      <c r="Y19" s="104"/>
      <c r="Z19" s="108"/>
      <c r="AA19" s="118"/>
      <c r="AB19" s="104"/>
      <c r="AC19" s="104"/>
      <c r="AD19" s="104"/>
      <c r="AE19" s="157"/>
      <c r="AF19" s="104"/>
      <c r="AG19" s="104"/>
      <c r="AH19" s="109"/>
      <c r="AI19" s="104"/>
      <c r="AJ19" s="108"/>
      <c r="AK19" s="158"/>
      <c r="AL19" s="104"/>
      <c r="AM19" s="117"/>
      <c r="AN19" s="131"/>
      <c r="AO19" s="104"/>
      <c r="AP19" s="134">
        <f>ROUND(75*AQ13^(2/3)*(1/AO15)^(1/2),3)</f>
        <v>5.7350000000000003</v>
      </c>
      <c r="AQ19" s="160" t="s">
        <v>174</v>
      </c>
      <c r="AR19" s="109"/>
      <c r="AS19" t="s">
        <v>112</v>
      </c>
      <c r="AU19">
        <v>50</v>
      </c>
      <c r="AX19">
        <v>152.30000000000001</v>
      </c>
    </row>
    <row r="20" spans="1:50" ht="18.95" customHeight="1">
      <c r="A20" s="104"/>
      <c r="B20" s="104"/>
      <c r="C20" s="104"/>
      <c r="D20" s="156" t="s">
        <v>175</v>
      </c>
      <c r="E20" s="132"/>
      <c r="F20" s="132"/>
      <c r="G20" s="132"/>
      <c r="H20" s="132"/>
      <c r="I20" s="132"/>
      <c r="J20" s="132"/>
      <c r="K20" s="132"/>
      <c r="L20" s="278">
        <v>140</v>
      </c>
      <c r="M20" s="104"/>
      <c r="N20" s="104"/>
      <c r="O20" s="104"/>
      <c r="P20" s="108"/>
      <c r="Q20" s="104" t="s">
        <v>176</v>
      </c>
      <c r="R20" s="104"/>
      <c r="S20" s="104"/>
      <c r="T20" s="104"/>
      <c r="U20" s="157"/>
      <c r="V20" s="104"/>
      <c r="W20" s="104"/>
      <c r="X20" s="109"/>
      <c r="Y20" s="104"/>
      <c r="Z20" s="108"/>
      <c r="AA20" s="104" t="s">
        <v>176</v>
      </c>
      <c r="AB20" s="104"/>
      <c r="AC20" s="104"/>
      <c r="AD20" s="104"/>
      <c r="AE20" s="157"/>
      <c r="AF20" s="104"/>
      <c r="AG20" s="104"/>
      <c r="AH20" s="109"/>
      <c r="AI20" s="104"/>
      <c r="AJ20" s="108"/>
      <c r="AK20" s="158"/>
      <c r="AL20" s="104"/>
      <c r="AM20" s="117"/>
      <c r="AN20" s="131"/>
      <c r="AO20" s="104"/>
      <c r="AP20" s="134"/>
      <c r="AQ20" s="160"/>
      <c r="AR20" s="109"/>
      <c r="AS20" t="s">
        <v>112</v>
      </c>
      <c r="AU20">
        <v>70</v>
      </c>
      <c r="AX20">
        <v>158.5</v>
      </c>
    </row>
    <row r="21" spans="1:50" ht="18.95" customHeight="1">
      <c r="A21" s="104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4"/>
      <c r="O21" s="104"/>
      <c r="P21" s="108"/>
      <c r="Q21" s="118" t="s">
        <v>177</v>
      </c>
      <c r="R21" s="104" t="e">
        <f>" ( "&amp;#REF!+R9*2&amp;" + "&amp;T8&amp;" )× 1/2 × "&amp;T6&amp;"  ="</f>
        <v>#REF!</v>
      </c>
      <c r="S21" s="104"/>
      <c r="T21" s="104"/>
      <c r="U21" s="157" t="e">
        <f>ROUND(((#REF!+R9*2)+T8)/2*T6,2)</f>
        <v>#REF!</v>
      </c>
      <c r="V21" s="104"/>
      <c r="W21" s="104"/>
      <c r="X21" s="109"/>
      <c r="Y21" s="104"/>
      <c r="Z21" s="108"/>
      <c r="AA21" s="118" t="s">
        <v>177</v>
      </c>
      <c r="AB21" s="104" t="e">
        <f>" ( "&amp;FIXED(#REF!+AB9*2,2)&amp;" + "&amp;FIXED(AD9,2)&amp;" ) ×1/2 ×"&amp;FIXED(AD6,2)&amp;"  ="</f>
        <v>#REF!</v>
      </c>
      <c r="AC21" s="104"/>
      <c r="AD21" s="104"/>
      <c r="AE21" s="157" t="e">
        <f>ROUND(((#REF!+AB9*2)+AD9)/2*AD6,2)</f>
        <v>#REF!</v>
      </c>
      <c r="AF21" s="104"/>
      <c r="AG21" s="104"/>
      <c r="AH21" s="109"/>
      <c r="AI21" s="104"/>
      <c r="AJ21" s="108"/>
      <c r="AK21" s="158" t="s">
        <v>178</v>
      </c>
      <c r="AL21" s="104" t="str">
        <f>"Q = A × V   = "&amp;FIXED(AQ10,3)&amp;" × "&amp;FIXED(AP19,3)&amp;"  ="</f>
        <v>Q = A × V   = 0.502 × 5.735  =</v>
      </c>
      <c r="AM21" s="104"/>
      <c r="AN21" s="161"/>
      <c r="AO21" s="131"/>
      <c r="AP21" s="134">
        <f>ROUND(AQ10*AP19,3)</f>
        <v>2.879</v>
      </c>
      <c r="AQ21" s="104" t="s">
        <v>179</v>
      </c>
      <c r="AR21" s="109"/>
      <c r="AS21" t="s">
        <v>112</v>
      </c>
      <c r="AU21">
        <v>80</v>
      </c>
      <c r="AX21">
        <v>160.9</v>
      </c>
    </row>
    <row r="22" spans="1:50" ht="18.95" customHeight="1" thickBot="1">
      <c r="A22" s="104"/>
      <c r="B22" s="106" t="s">
        <v>180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8"/>
      <c r="Q22" s="118"/>
      <c r="R22" s="104"/>
      <c r="S22" s="104"/>
      <c r="T22" s="104"/>
      <c r="U22" s="157"/>
      <c r="V22" s="104"/>
      <c r="W22" s="104"/>
      <c r="X22" s="109"/>
      <c r="Y22" s="104"/>
      <c r="Z22" s="108"/>
      <c r="AA22" s="118"/>
      <c r="AB22" s="104"/>
      <c r="AC22" s="104"/>
      <c r="AD22" s="104"/>
      <c r="AE22" s="157"/>
      <c r="AF22" s="104"/>
      <c r="AG22" s="104"/>
      <c r="AH22" s="109"/>
      <c r="AI22" s="104"/>
      <c r="AJ22" s="108"/>
      <c r="AK22" s="143"/>
      <c r="AL22" s="118"/>
      <c r="AM22" s="118"/>
      <c r="AN22" s="118"/>
      <c r="AO22" s="118"/>
      <c r="AP22" s="118"/>
      <c r="AQ22" s="118"/>
      <c r="AR22" s="109"/>
      <c r="AS22" t="s">
        <v>112</v>
      </c>
      <c r="AU22">
        <v>100</v>
      </c>
      <c r="AX22">
        <v>165</v>
      </c>
    </row>
    <row r="23" spans="1:50" ht="18.95" customHeight="1" thickBot="1">
      <c r="A23" s="104"/>
      <c r="B23" s="106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8"/>
      <c r="Q23" s="118"/>
      <c r="R23" s="104"/>
      <c r="S23" s="104"/>
      <c r="T23" s="104"/>
      <c r="U23" s="157"/>
      <c r="V23" s="104"/>
      <c r="W23" s="104"/>
      <c r="X23" s="109"/>
      <c r="Y23" s="104"/>
      <c r="Z23" s="108"/>
      <c r="AA23" s="118"/>
      <c r="AB23" s="104"/>
      <c r="AC23" s="104"/>
      <c r="AD23" s="104"/>
      <c r="AE23" s="157"/>
      <c r="AF23" s="104"/>
      <c r="AG23" s="104"/>
      <c r="AH23" s="109"/>
      <c r="AI23" s="104"/>
      <c r="AJ23" s="108"/>
      <c r="AK23" s="143"/>
      <c r="AL23" s="825" t="str">
        <f>AP21&amp;"㎥/s &gt; Qd = "&amp;AL5&amp;"㎥/s "&amp;IF(AP21&gt;AL5," -  O K  - "," -  N O  - ")</f>
        <v xml:space="preserve">2.879㎥/s &gt; Qd = 0.99㎥/s  -  O K  - </v>
      </c>
      <c r="AM23" s="825"/>
      <c r="AN23" s="825"/>
      <c r="AO23" s="825"/>
      <c r="AP23" s="825"/>
      <c r="AQ23" s="118"/>
      <c r="AR23" s="109"/>
      <c r="AS23" t="s">
        <v>113</v>
      </c>
      <c r="AU23">
        <v>10</v>
      </c>
      <c r="AX23">
        <v>217.1</v>
      </c>
    </row>
    <row r="24" spans="1:50" ht="18.95" customHeight="1">
      <c r="A24" s="104"/>
      <c r="B24" s="104"/>
      <c r="C24" s="104" t="s">
        <v>181</v>
      </c>
      <c r="D24" s="104"/>
      <c r="E24" s="104"/>
      <c r="F24" s="104"/>
      <c r="G24" s="104"/>
      <c r="H24" s="104"/>
      <c r="I24" s="104"/>
      <c r="J24" s="104"/>
      <c r="K24" s="104"/>
      <c r="L24" s="162">
        <f>ROUND((F25/24)*(24/L16)^0.557,2)</f>
        <v>155.19</v>
      </c>
      <c r="M24" s="104"/>
      <c r="N24" s="104"/>
      <c r="O24" s="104"/>
      <c r="P24" s="108"/>
      <c r="Q24" s="118" t="s">
        <v>182</v>
      </c>
      <c r="R24" s="104" t="e">
        <f>" ( "&amp;U21&amp;" / "&amp;U18&amp;" )  ="</f>
        <v>#REF!</v>
      </c>
      <c r="S24" s="104"/>
      <c r="T24" s="104"/>
      <c r="U24" s="157" t="e">
        <f>ROUND(U21/U18,3)</f>
        <v>#REF!</v>
      </c>
      <c r="V24" s="104"/>
      <c r="W24" s="104"/>
      <c r="X24" s="109"/>
      <c r="Y24" s="104"/>
      <c r="Z24" s="108"/>
      <c r="AA24" s="118" t="s">
        <v>182</v>
      </c>
      <c r="AB24" s="104" t="e">
        <f>" ( "&amp;FIXED(AE21,2)&amp;" / "&amp;FIXED(AE18,2)&amp;" ) ="</f>
        <v>#REF!</v>
      </c>
      <c r="AC24" s="104"/>
      <c r="AD24" s="104"/>
      <c r="AE24" s="157" t="e">
        <f>ROUND(AE21/AE18,3)</f>
        <v>#REF!</v>
      </c>
      <c r="AF24" s="104"/>
      <c r="AG24" s="104"/>
      <c r="AH24" s="109"/>
      <c r="AI24" s="104"/>
      <c r="AJ24" s="108"/>
      <c r="AK24" s="143"/>
      <c r="AL24" s="104"/>
      <c r="AM24" s="163"/>
      <c r="AN24" s="118"/>
      <c r="AO24" s="164"/>
      <c r="AP24" s="118"/>
      <c r="AQ24" s="104"/>
      <c r="AR24" s="119"/>
      <c r="AS24" t="s">
        <v>113</v>
      </c>
      <c r="AU24">
        <v>20</v>
      </c>
      <c r="AX24">
        <v>254</v>
      </c>
    </row>
    <row r="25" spans="1:50" ht="18.95" customHeight="1">
      <c r="A25" s="104"/>
      <c r="B25" s="104"/>
      <c r="C25" s="104"/>
      <c r="D25" s="104" t="s">
        <v>183</v>
      </c>
      <c r="E25" s="104"/>
      <c r="F25" s="144">
        <f t="array" ref="F25">MAX(IF(($AS$2:$AS$85=L26)*($AU$2:$AU$85=M26),$AX$2:$AX$85,""))</f>
        <v>305.89999999999998</v>
      </c>
      <c r="G25" s="165"/>
      <c r="H25" s="824" t="s">
        <v>184</v>
      </c>
      <c r="I25" s="824"/>
      <c r="J25" s="104"/>
      <c r="K25" s="104"/>
      <c r="L25" s="166" t="s">
        <v>185</v>
      </c>
      <c r="M25" s="166" t="s">
        <v>107</v>
      </c>
      <c r="N25" s="104"/>
      <c r="O25" s="104"/>
      <c r="P25" s="108"/>
      <c r="Q25" s="104" t="s">
        <v>186</v>
      </c>
      <c r="R25" s="104"/>
      <c r="S25" s="104"/>
      <c r="T25" s="104"/>
      <c r="U25" s="157"/>
      <c r="V25" s="104"/>
      <c r="W25" s="104"/>
      <c r="X25" s="109"/>
      <c r="Y25" s="104"/>
      <c r="Z25" s="108"/>
      <c r="AA25" s="104" t="s">
        <v>186</v>
      </c>
      <c r="AB25" s="104"/>
      <c r="AC25" s="104"/>
      <c r="AD25" s="104"/>
      <c r="AE25" s="157"/>
      <c r="AF25" s="104"/>
      <c r="AG25" s="104"/>
      <c r="AH25" s="109"/>
      <c r="AI25" s="104"/>
      <c r="AJ25" s="108"/>
      <c r="AK25" s="158" t="s">
        <v>187</v>
      </c>
      <c r="AL25" s="118">
        <f>ROUND(AP21/AL5*100,)</f>
        <v>291</v>
      </c>
      <c r="AM25" s="104" t="s">
        <v>165</v>
      </c>
      <c r="AN25" s="118"/>
      <c r="AO25" s="164"/>
      <c r="AP25" s="118"/>
      <c r="AQ25" s="104"/>
      <c r="AR25" s="119"/>
      <c r="AS25" t="s">
        <v>113</v>
      </c>
      <c r="AU25">
        <v>30</v>
      </c>
      <c r="AX25">
        <v>275.2</v>
      </c>
    </row>
    <row r="26" spans="1:50" ht="18.95" customHeight="1">
      <c r="A26" s="104"/>
      <c r="B26" s="104"/>
      <c r="C26" s="104"/>
      <c r="D26" s="104"/>
      <c r="E26" s="104"/>
      <c r="F26" s="165"/>
      <c r="G26" s="165"/>
      <c r="H26" s="118"/>
      <c r="I26" s="118"/>
      <c r="J26" s="104"/>
      <c r="K26" s="104"/>
      <c r="L26" s="167" t="s">
        <v>690</v>
      </c>
      <c r="M26" s="167">
        <v>100</v>
      </c>
      <c r="N26" s="104"/>
      <c r="O26" s="104"/>
      <c r="P26" s="108"/>
      <c r="Q26" s="118" t="s">
        <v>188</v>
      </c>
      <c r="R26" s="104" t="e">
        <f>" 1 / "&amp;#REF!&amp;" × "&amp;U24&amp;"^ ⅔ × "&amp;T13&amp;" ^½  ="</f>
        <v>#REF!</v>
      </c>
      <c r="S26" s="104"/>
      <c r="T26" s="104"/>
      <c r="U26" s="157" t="e">
        <f>ROUND(1/#REF!*U24^(2/3)*T13^(1/2),3)</f>
        <v>#REF!</v>
      </c>
      <c r="V26" s="104" t="s">
        <v>189</v>
      </c>
      <c r="W26" s="104"/>
      <c r="X26" s="109"/>
      <c r="Y26" s="104"/>
      <c r="Z26" s="108"/>
      <c r="AA26" s="118" t="s">
        <v>188</v>
      </c>
      <c r="AB26" s="104" t="e">
        <f>" 1/"&amp;FIXED(#REF!,3)&amp;" ×"&amp;FIXED(AE24,3)&amp;"^ ⅔ ×"&amp;FIXED(AD13,3)&amp;" ^½ ="</f>
        <v>#REF!</v>
      </c>
      <c r="AC26" s="104"/>
      <c r="AD26" s="104"/>
      <c r="AE26" s="157" t="e">
        <f>ROUND(1/#REF!*AE24^(2/3)*AD13^(1/2),3)</f>
        <v>#REF!</v>
      </c>
      <c r="AF26" s="104" t="s">
        <v>189</v>
      </c>
      <c r="AG26" s="104"/>
      <c r="AH26" s="109"/>
      <c r="AI26" s="104"/>
      <c r="AJ26" s="108"/>
      <c r="AK26" s="104"/>
      <c r="AL26" s="104"/>
      <c r="AM26" s="104"/>
      <c r="AN26" s="104"/>
      <c r="AO26" s="104"/>
      <c r="AP26" s="104"/>
      <c r="AQ26" s="104"/>
      <c r="AR26" s="119"/>
      <c r="AS26" t="s">
        <v>113</v>
      </c>
      <c r="AU26">
        <v>50</v>
      </c>
      <c r="AX26">
        <v>301.7</v>
      </c>
    </row>
    <row r="27" spans="1:50" ht="18.95" customHeight="1" thickBot="1">
      <c r="A27" s="104"/>
      <c r="B27" s="104"/>
      <c r="C27" s="104"/>
      <c r="D27" s="104"/>
      <c r="E27" s="104"/>
      <c r="F27" s="165"/>
      <c r="G27" s="165"/>
      <c r="H27" s="118"/>
      <c r="I27" s="118"/>
      <c r="J27" s="104"/>
      <c r="K27" s="104"/>
      <c r="L27" s="168"/>
      <c r="M27" s="168"/>
      <c r="N27" s="104"/>
      <c r="O27" s="104"/>
      <c r="P27" s="108"/>
      <c r="Q27" s="118"/>
      <c r="R27" s="104"/>
      <c r="S27" s="104"/>
      <c r="T27" s="104"/>
      <c r="U27" s="104"/>
      <c r="V27" s="104"/>
      <c r="W27" s="104"/>
      <c r="X27" s="109"/>
      <c r="Y27" s="104"/>
      <c r="Z27" s="108"/>
      <c r="AA27" s="118"/>
      <c r="AB27" s="104"/>
      <c r="AC27" s="104"/>
      <c r="AD27" s="104"/>
      <c r="AE27" s="157"/>
      <c r="AF27" s="104"/>
      <c r="AG27" s="104"/>
      <c r="AH27" s="109"/>
      <c r="AI27" s="104"/>
      <c r="AJ27" s="169"/>
      <c r="AK27" s="170"/>
      <c r="AL27" s="170"/>
      <c r="AM27" s="170"/>
      <c r="AN27" s="170"/>
      <c r="AO27" s="170"/>
      <c r="AP27" s="170"/>
      <c r="AQ27" s="170"/>
      <c r="AR27" s="171"/>
      <c r="AS27" t="s">
        <v>113</v>
      </c>
      <c r="AU27">
        <v>70</v>
      </c>
      <c r="AX27">
        <v>319.10000000000002</v>
      </c>
    </row>
    <row r="28" spans="1:50" ht="18.95" customHeight="1">
      <c r="A28" s="104"/>
      <c r="B28" s="104"/>
      <c r="C28" s="104"/>
      <c r="D28" s="104" t="s">
        <v>190</v>
      </c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72"/>
      <c r="Q28" s="173"/>
      <c r="R28" s="174"/>
      <c r="S28" s="174"/>
      <c r="T28" s="174"/>
      <c r="U28" s="174"/>
      <c r="V28" s="174"/>
      <c r="W28" s="174"/>
      <c r="X28" s="175"/>
      <c r="Y28" s="104"/>
      <c r="Z28" s="172"/>
      <c r="AA28" s="173"/>
      <c r="AB28" s="174"/>
      <c r="AC28" s="174"/>
      <c r="AD28" s="174"/>
      <c r="AE28" s="176"/>
      <c r="AF28" s="174"/>
      <c r="AG28" s="174"/>
      <c r="AH28" s="175"/>
      <c r="AI28" s="104"/>
      <c r="AJ28" s="104"/>
      <c r="AK28" s="104"/>
      <c r="AL28" s="104"/>
      <c r="AM28" s="104"/>
      <c r="AN28" s="104"/>
      <c r="AO28" s="104"/>
      <c r="AP28" s="104"/>
      <c r="AQ28" s="104"/>
      <c r="AR28" s="104"/>
      <c r="AS28" t="s">
        <v>113</v>
      </c>
      <c r="AU28">
        <v>80</v>
      </c>
      <c r="AX28">
        <v>326</v>
      </c>
    </row>
    <row r="29" spans="1:50" ht="18.95" customHeight="1">
      <c r="A29" s="10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49"/>
      <c r="Q29" s="155"/>
      <c r="R29" s="150"/>
      <c r="S29" s="150"/>
      <c r="T29" s="150"/>
      <c r="U29" s="150"/>
      <c r="V29" s="150"/>
      <c r="W29" s="150"/>
      <c r="X29" s="151"/>
      <c r="Y29" s="104"/>
      <c r="Z29" s="149"/>
      <c r="AA29" s="155"/>
      <c r="AB29" s="150"/>
      <c r="AC29" s="150"/>
      <c r="AD29" s="150"/>
      <c r="AE29" s="177"/>
      <c r="AF29" s="150"/>
      <c r="AG29" s="150"/>
      <c r="AH29" s="151"/>
      <c r="AI29" s="104"/>
      <c r="AJ29" s="104"/>
      <c r="AK29" s="104"/>
      <c r="AL29" s="104"/>
      <c r="AM29" s="104"/>
      <c r="AN29" s="104"/>
      <c r="AO29" s="104"/>
      <c r="AP29" s="104"/>
      <c r="AQ29" s="104"/>
      <c r="AR29" s="104"/>
      <c r="AS29" t="s">
        <v>113</v>
      </c>
      <c r="AU29">
        <v>100</v>
      </c>
      <c r="AX29">
        <v>337.5</v>
      </c>
    </row>
    <row r="30" spans="1:50" ht="18.95" customHeight="1">
      <c r="AS30" t="s">
        <v>114</v>
      </c>
      <c r="AU30">
        <v>10</v>
      </c>
      <c r="AX30">
        <v>170.1</v>
      </c>
    </row>
    <row r="31" spans="1:50" ht="18.95" customHeight="1">
      <c r="AS31" t="s">
        <v>114</v>
      </c>
      <c r="AU31">
        <v>20</v>
      </c>
      <c r="AX31">
        <v>196.1</v>
      </c>
    </row>
    <row r="32" spans="1:50" ht="18.95" customHeight="1">
      <c r="AS32" t="s">
        <v>114</v>
      </c>
      <c r="AU32">
        <v>30</v>
      </c>
      <c r="AX32">
        <v>211</v>
      </c>
    </row>
    <row r="33" spans="17:50" ht="18.95" customHeight="1">
      <c r="AS33" t="s">
        <v>114</v>
      </c>
      <c r="AU33">
        <v>50</v>
      </c>
      <c r="AX33">
        <v>229.8</v>
      </c>
    </row>
    <row r="34" spans="17:50" ht="18.95" customHeight="1">
      <c r="AS34" t="s">
        <v>114</v>
      </c>
      <c r="AU34">
        <v>70</v>
      </c>
      <c r="AX34">
        <v>242</v>
      </c>
    </row>
    <row r="35" spans="17:50" ht="18.95" customHeight="1">
      <c r="AS35" t="s">
        <v>114</v>
      </c>
      <c r="AU35">
        <v>80</v>
      </c>
      <c r="AX35">
        <v>246.9</v>
      </c>
    </row>
    <row r="36" spans="17:50" ht="18.95" customHeight="1">
      <c r="Q36" s="802"/>
      <c r="R36" s="802"/>
      <c r="AS36" t="s">
        <v>114</v>
      </c>
      <c r="AU36">
        <v>100</v>
      </c>
      <c r="AX36">
        <v>255</v>
      </c>
    </row>
    <row r="37" spans="17:50" ht="18.95" customHeight="1">
      <c r="AS37" s="612" t="s">
        <v>115</v>
      </c>
      <c r="AT37" s="717"/>
      <c r="AU37" s="612">
        <v>10</v>
      </c>
      <c r="AV37" s="718"/>
      <c r="AW37" s="717"/>
      <c r="AX37" s="611">
        <v>233.5</v>
      </c>
    </row>
    <row r="38" spans="17:50" ht="18.95" customHeight="1">
      <c r="AS38" s="612" t="s">
        <v>115</v>
      </c>
      <c r="AT38" s="717"/>
      <c r="AU38" s="612">
        <v>20</v>
      </c>
      <c r="AV38" s="718"/>
      <c r="AW38" s="717"/>
      <c r="AX38" s="611">
        <v>273.89999999999998</v>
      </c>
    </row>
    <row r="39" spans="17:50" ht="18.95" customHeight="1">
      <c r="AS39" s="612" t="s">
        <v>115</v>
      </c>
      <c r="AT39" s="717"/>
      <c r="AU39" s="612">
        <v>30</v>
      </c>
      <c r="AV39" s="718"/>
      <c r="AW39" s="717"/>
      <c r="AX39" s="611">
        <v>297.2</v>
      </c>
    </row>
    <row r="40" spans="17:50" ht="18.95" customHeight="1">
      <c r="AS40" s="612" t="s">
        <v>115</v>
      </c>
      <c r="AT40" s="717"/>
      <c r="AU40" s="612">
        <v>50</v>
      </c>
      <c r="AV40" s="718"/>
      <c r="AW40" s="717"/>
      <c r="AX40" s="611">
        <v>326.3</v>
      </c>
    </row>
    <row r="41" spans="17:50" ht="18.95" customHeight="1">
      <c r="S41" s="802"/>
      <c r="AS41" s="612" t="s">
        <v>115</v>
      </c>
      <c r="AT41" s="717"/>
      <c r="AU41" s="612">
        <v>70</v>
      </c>
      <c r="AV41" s="718"/>
      <c r="AW41" s="717"/>
      <c r="AX41" s="611">
        <v>345.3</v>
      </c>
    </row>
    <row r="42" spans="17:50" ht="18.95" customHeight="1">
      <c r="S42" s="802"/>
      <c r="T42" s="802"/>
      <c r="AS42" s="612" t="s">
        <v>115</v>
      </c>
      <c r="AT42" s="717"/>
      <c r="AU42" s="612">
        <v>80</v>
      </c>
      <c r="AV42" s="718"/>
      <c r="AW42" s="717"/>
      <c r="AX42" s="611">
        <v>352.9</v>
      </c>
    </row>
    <row r="43" spans="17:50" ht="18.95" customHeight="1">
      <c r="S43" s="802"/>
      <c r="T43" s="802"/>
      <c r="AS43" s="612" t="s">
        <v>115</v>
      </c>
      <c r="AT43" s="717"/>
      <c r="AU43" s="612">
        <v>100</v>
      </c>
      <c r="AV43" s="718"/>
      <c r="AW43" s="717"/>
      <c r="AX43" s="611">
        <v>414.2</v>
      </c>
    </row>
    <row r="44" spans="17:50" ht="18.95" customHeight="1">
      <c r="AS44" t="s">
        <v>116</v>
      </c>
      <c r="AU44">
        <v>10</v>
      </c>
      <c r="AX44">
        <v>213.4</v>
      </c>
    </row>
    <row r="45" spans="17:50" ht="18.95" customHeight="1">
      <c r="AS45" t="s">
        <v>116</v>
      </c>
      <c r="AU45">
        <v>20</v>
      </c>
      <c r="AX45">
        <v>245.8</v>
      </c>
    </row>
    <row r="46" spans="17:50" ht="18.95" customHeight="1">
      <c r="AS46" t="s">
        <v>116</v>
      </c>
      <c r="AU46">
        <v>30</v>
      </c>
      <c r="AX46">
        <v>264.39999999999998</v>
      </c>
    </row>
    <row r="47" spans="17:50" ht="18.95" customHeight="1">
      <c r="AS47" t="s">
        <v>116</v>
      </c>
      <c r="AU47">
        <v>50</v>
      </c>
      <c r="AX47">
        <v>287.7</v>
      </c>
    </row>
    <row r="48" spans="17:50" ht="18.95" customHeight="1">
      <c r="AS48" t="s">
        <v>116</v>
      </c>
      <c r="AU48">
        <v>70</v>
      </c>
      <c r="AX48">
        <v>302.89999999999998</v>
      </c>
    </row>
    <row r="49" spans="16:50" ht="18.95" customHeight="1">
      <c r="AS49" t="s">
        <v>116</v>
      </c>
      <c r="AU49">
        <v>80</v>
      </c>
      <c r="AX49">
        <v>309</v>
      </c>
    </row>
    <row r="50" spans="16:50" ht="18.95" customHeight="1">
      <c r="AS50" t="s">
        <v>116</v>
      </c>
      <c r="AU50">
        <v>100</v>
      </c>
      <c r="AX50">
        <v>319.10000000000002</v>
      </c>
    </row>
    <row r="51" spans="16:50" ht="18.95" customHeight="1">
      <c r="P51" s="802"/>
      <c r="Q51" s="802"/>
      <c r="AS51" t="s">
        <v>117</v>
      </c>
      <c r="AU51">
        <v>10</v>
      </c>
      <c r="AX51">
        <v>154.5</v>
      </c>
    </row>
    <row r="52" spans="16:50" ht="18.95" customHeight="1">
      <c r="AS52" t="s">
        <v>117</v>
      </c>
      <c r="AU52">
        <v>20</v>
      </c>
      <c r="AX52">
        <v>173.6</v>
      </c>
    </row>
    <row r="53" spans="16:50" ht="18.95" customHeight="1">
      <c r="AS53" t="s">
        <v>117</v>
      </c>
      <c r="AU53">
        <v>30</v>
      </c>
      <c r="AX53">
        <v>184.6</v>
      </c>
    </row>
    <row r="54" spans="16:50" ht="18.95" customHeight="1">
      <c r="AS54" t="s">
        <v>117</v>
      </c>
      <c r="AU54">
        <v>50</v>
      </c>
      <c r="AX54">
        <v>198.3</v>
      </c>
    </row>
    <row r="55" spans="16:50" ht="18.95" customHeight="1">
      <c r="AS55" t="s">
        <v>117</v>
      </c>
      <c r="AU55">
        <v>70</v>
      </c>
      <c r="AX55">
        <v>207.3</v>
      </c>
    </row>
    <row r="56" spans="16:50" ht="18.95" customHeight="1">
      <c r="AS56" t="s">
        <v>117</v>
      </c>
      <c r="AU56">
        <v>80</v>
      </c>
      <c r="AX56">
        <v>210.9</v>
      </c>
    </row>
    <row r="57" spans="16:50" ht="18.95" customHeight="1">
      <c r="AS57" t="s">
        <v>117</v>
      </c>
      <c r="AU57">
        <v>100</v>
      </c>
      <c r="AX57">
        <v>216.8</v>
      </c>
    </row>
    <row r="58" spans="16:50" ht="18.95" customHeight="1">
      <c r="AS58" t="s">
        <v>118</v>
      </c>
      <c r="AU58">
        <v>10</v>
      </c>
      <c r="AX58">
        <v>172.2</v>
      </c>
    </row>
    <row r="59" spans="16:50" ht="18.95" customHeight="1">
      <c r="AS59" t="s">
        <v>118</v>
      </c>
      <c r="AU59">
        <v>20</v>
      </c>
      <c r="AX59">
        <v>197.2</v>
      </c>
    </row>
    <row r="60" spans="16:50" ht="18.95" customHeight="1">
      <c r="AS60" t="s">
        <v>118</v>
      </c>
      <c r="AU60">
        <v>30</v>
      </c>
      <c r="AX60">
        <v>211.6</v>
      </c>
    </row>
    <row r="61" spans="16:50" ht="18.95" customHeight="1">
      <c r="AS61" t="s">
        <v>118</v>
      </c>
      <c r="AU61">
        <v>50</v>
      </c>
      <c r="AX61">
        <v>229.6</v>
      </c>
    </row>
    <row r="62" spans="16:50" ht="18.95" customHeight="1">
      <c r="AS62" t="s">
        <v>118</v>
      </c>
      <c r="AU62">
        <v>70</v>
      </c>
      <c r="AX62">
        <v>241.4</v>
      </c>
    </row>
    <row r="63" spans="16:50" ht="18.95" customHeight="1">
      <c r="AS63" t="s">
        <v>118</v>
      </c>
      <c r="AU63">
        <v>80</v>
      </c>
      <c r="AX63">
        <v>246.1</v>
      </c>
    </row>
    <row r="64" spans="16:50" ht="18.95" customHeight="1">
      <c r="AS64" t="s">
        <v>118</v>
      </c>
      <c r="AU64">
        <v>100</v>
      </c>
      <c r="AX64">
        <v>253.9</v>
      </c>
    </row>
    <row r="65" spans="45:50" ht="18.95" customHeight="1">
      <c r="AS65" t="s">
        <v>119</v>
      </c>
      <c r="AU65">
        <v>10</v>
      </c>
      <c r="AX65">
        <v>149.19999999999999</v>
      </c>
    </row>
    <row r="66" spans="45:50" ht="18.95" customHeight="1">
      <c r="AS66" t="s">
        <v>119</v>
      </c>
      <c r="AU66">
        <v>20</v>
      </c>
      <c r="AX66">
        <v>168.1</v>
      </c>
    </row>
    <row r="67" spans="45:50" ht="18.95" customHeight="1">
      <c r="AS67" t="s">
        <v>119</v>
      </c>
      <c r="AU67">
        <v>30</v>
      </c>
      <c r="AX67">
        <v>179.1</v>
      </c>
    </row>
    <row r="68" spans="45:50" ht="18.95" customHeight="1">
      <c r="AS68" t="s">
        <v>119</v>
      </c>
      <c r="AU68">
        <v>50</v>
      </c>
      <c r="AX68">
        <v>192.7</v>
      </c>
    </row>
    <row r="69" spans="45:50" ht="18.95" customHeight="1">
      <c r="AS69" t="s">
        <v>119</v>
      </c>
      <c r="AU69">
        <v>70</v>
      </c>
      <c r="AX69">
        <v>201.6</v>
      </c>
    </row>
    <row r="70" spans="45:50" ht="18.95" customHeight="1">
      <c r="AS70" t="s">
        <v>119</v>
      </c>
      <c r="AU70">
        <v>80</v>
      </c>
      <c r="AX70">
        <v>205.2</v>
      </c>
    </row>
    <row r="71" spans="45:50" ht="18.95" customHeight="1">
      <c r="AS71" t="s">
        <v>119</v>
      </c>
      <c r="AU71">
        <v>100</v>
      </c>
      <c r="AX71">
        <v>211.1</v>
      </c>
    </row>
    <row r="72" spans="45:50" ht="18.95" customHeight="1">
      <c r="AS72" t="s">
        <v>120</v>
      </c>
      <c r="AU72">
        <v>10</v>
      </c>
      <c r="AX72">
        <v>147.4</v>
      </c>
    </row>
    <row r="73" spans="45:50" ht="18.95" customHeight="1">
      <c r="AS73" t="s">
        <v>120</v>
      </c>
      <c r="AU73">
        <v>20</v>
      </c>
      <c r="AX73">
        <v>164.7</v>
      </c>
    </row>
    <row r="74" spans="45:50" ht="18.95" customHeight="1">
      <c r="AS74" t="s">
        <v>120</v>
      </c>
      <c r="AU74">
        <v>30</v>
      </c>
      <c r="AX74">
        <v>174.6</v>
      </c>
    </row>
    <row r="75" spans="45:50" ht="18.95" customHeight="1">
      <c r="AS75" t="s">
        <v>120</v>
      </c>
      <c r="AU75">
        <v>50</v>
      </c>
      <c r="AX75">
        <v>187</v>
      </c>
    </row>
    <row r="76" spans="45:50" ht="18.95" customHeight="1">
      <c r="AS76" t="s">
        <v>120</v>
      </c>
      <c r="AU76">
        <v>70</v>
      </c>
      <c r="AX76">
        <v>195.2</v>
      </c>
    </row>
    <row r="77" spans="45:50" ht="18.95" customHeight="1">
      <c r="AS77" t="s">
        <v>120</v>
      </c>
      <c r="AU77">
        <v>80</v>
      </c>
      <c r="AX77">
        <v>198.4</v>
      </c>
    </row>
    <row r="78" spans="45:50" ht="18.95" customHeight="1">
      <c r="AS78" t="s">
        <v>120</v>
      </c>
      <c r="AU78">
        <v>100</v>
      </c>
      <c r="AX78">
        <v>203.8</v>
      </c>
    </row>
    <row r="79" spans="45:50" ht="18.95" customHeight="1">
      <c r="AS79" t="s">
        <v>121</v>
      </c>
      <c r="AU79">
        <v>10</v>
      </c>
      <c r="AX79">
        <v>168.1</v>
      </c>
    </row>
    <row r="80" spans="45:50" ht="18.95" customHeight="1">
      <c r="AS80" t="s">
        <v>121</v>
      </c>
      <c r="AU80">
        <v>20</v>
      </c>
      <c r="AX80">
        <v>188.2</v>
      </c>
    </row>
    <row r="81" spans="45:50" ht="18.95" customHeight="1">
      <c r="AS81" t="s">
        <v>121</v>
      </c>
      <c r="AU81">
        <v>30</v>
      </c>
      <c r="AX81">
        <v>199.7</v>
      </c>
    </row>
    <row r="82" spans="45:50" ht="18.95" customHeight="1">
      <c r="AS82" t="s">
        <v>121</v>
      </c>
      <c r="AU82">
        <v>50</v>
      </c>
      <c r="AX82">
        <v>214.2</v>
      </c>
    </row>
    <row r="83" spans="45:50" ht="18.95" customHeight="1">
      <c r="AS83" t="s">
        <v>121</v>
      </c>
      <c r="AU83">
        <v>70</v>
      </c>
      <c r="AX83">
        <v>223.6</v>
      </c>
    </row>
    <row r="84" spans="45:50" ht="18.95" customHeight="1">
      <c r="AS84" t="s">
        <v>121</v>
      </c>
      <c r="AU84">
        <v>80</v>
      </c>
      <c r="AX84">
        <v>227.4</v>
      </c>
    </row>
    <row r="85" spans="45:50" ht="18.95" customHeight="1">
      <c r="AS85" t="s">
        <v>121</v>
      </c>
      <c r="AU85">
        <v>100</v>
      </c>
      <c r="AX85">
        <v>233.6</v>
      </c>
    </row>
    <row r="86" spans="45:50" ht="18.95" customHeight="1"/>
    <row r="87" spans="45:50" ht="18.95" customHeight="1"/>
    <row r="88" spans="45:50" ht="18.95" customHeight="1"/>
    <row r="89" spans="45:50" ht="18.95" customHeight="1"/>
    <row r="90" spans="45:50" ht="18.95" customHeight="1"/>
    <row r="91" spans="45:50" ht="18.95" customHeight="1"/>
    <row r="92" spans="45:50" ht="18.95" customHeight="1"/>
    <row r="93" spans="45:50" ht="18.95" customHeight="1"/>
    <row r="94" spans="45:50" ht="18.95" customHeight="1"/>
    <row r="95" spans="45:50" ht="18.95" customHeight="1"/>
    <row r="96" spans="45:50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  <row r="111" ht="18.95" customHeight="1"/>
    <row r="112" ht="18.95" customHeight="1"/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</sheetData>
  <mergeCells count="15">
    <mergeCell ref="P51:Q51"/>
    <mergeCell ref="AU1:AW1"/>
    <mergeCell ref="AX1:AZ1"/>
    <mergeCell ref="D2:E2"/>
    <mergeCell ref="AJ3:AK3"/>
    <mergeCell ref="S5:S7"/>
    <mergeCell ref="AC5:AC7"/>
    <mergeCell ref="T6:T7"/>
    <mergeCell ref="AD6:AD7"/>
    <mergeCell ref="H7:I7"/>
    <mergeCell ref="AL23:AP23"/>
    <mergeCell ref="H25:I25"/>
    <mergeCell ref="Q36:R36"/>
    <mergeCell ref="S41:S43"/>
    <mergeCell ref="T42:T43"/>
  </mergeCells>
  <phoneticPr fontId="5" type="noConversion"/>
  <dataValidations count="2">
    <dataValidation type="list" allowBlank="1" showInputMessage="1" showErrorMessage="1" sqref="M26:M27">
      <formula1>"10,20,30,50,70,80,100"</formula1>
    </dataValidation>
    <dataValidation type="list" allowBlank="1" showInputMessage="1" showErrorMessage="1" sqref="L26:L27">
      <formula1>"울진,추풍령,안동,포항,대구,춘양,영주,문경,영덕,의성,구미,영천, "</formula1>
    </dataValidation>
  </dataValidations>
  <pageMargins left="0.69" right="0.15748031496062992" top="0.78740157480314965" bottom="0.59055118110236227" header="0.51181102362204722" footer="0.51181102362204722"/>
  <pageSetup paperSize="9" scale="83" orientation="landscape" blackAndWhite="1" r:id="rId1"/>
  <headerFooter alignWithMargins="0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Z120"/>
  <sheetViews>
    <sheetView showGridLines="0" view="pageBreakPreview" zoomScaleSheetLayoutView="100" workbookViewId="0">
      <selection activeCell="Z13" sqref="Z13"/>
    </sheetView>
  </sheetViews>
  <sheetFormatPr defaultRowHeight="14.25"/>
  <cols>
    <col min="1" max="4" width="3.25" customWidth="1"/>
    <col min="5" max="5" width="7.875" customWidth="1"/>
    <col min="6" max="6" width="6" customWidth="1"/>
    <col min="7" max="11" width="3.25" customWidth="1"/>
    <col min="12" max="13" width="9.375" customWidth="1"/>
    <col min="14" max="14" width="3.25" customWidth="1"/>
    <col min="15" max="15" width="0.5" customWidth="1"/>
    <col min="16" max="16" width="4.25" hidden="1" customWidth="1"/>
    <col min="17" max="23" width="11.375" hidden="1" customWidth="1"/>
    <col min="24" max="24" width="4.25" hidden="1" customWidth="1"/>
    <col min="25" max="25" width="11.625" hidden="1" customWidth="1"/>
    <col min="26" max="26" width="4.25" hidden="1" customWidth="1"/>
    <col min="27" max="33" width="11.375" hidden="1" customWidth="1"/>
    <col min="34" max="34" width="4.25" hidden="1" customWidth="1"/>
    <col min="35" max="35" width="11.625" hidden="1" customWidth="1"/>
    <col min="36" max="39" width="9.75" customWidth="1"/>
    <col min="40" max="40" width="9" customWidth="1"/>
    <col min="41" max="44" width="9.75" customWidth="1"/>
  </cols>
  <sheetData>
    <row r="1" spans="1:52" ht="18.95" customHeight="1">
      <c r="A1" s="103" t="s">
        <v>138</v>
      </c>
      <c r="B1" s="104"/>
      <c r="C1" s="104"/>
      <c r="D1" s="104"/>
      <c r="E1" s="104"/>
      <c r="F1" s="105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6"/>
      <c r="R1" s="104"/>
      <c r="S1" s="104"/>
      <c r="T1" s="104"/>
      <c r="U1" s="104"/>
      <c r="V1" s="104"/>
      <c r="W1" s="104"/>
      <c r="X1" s="104"/>
      <c r="Y1" s="104"/>
      <c r="Z1" s="104"/>
      <c r="AA1" s="106"/>
      <c r="AB1" s="104"/>
      <c r="AC1" s="104"/>
      <c r="AD1" s="104"/>
      <c r="AE1" s="104"/>
      <c r="AF1" s="104"/>
      <c r="AG1" s="104"/>
      <c r="AH1" s="104"/>
      <c r="AI1" s="104"/>
      <c r="AJ1" s="103" t="s">
        <v>285</v>
      </c>
      <c r="AK1" s="107"/>
      <c r="AL1" s="107"/>
      <c r="AM1" s="107"/>
      <c r="AN1" s="107"/>
      <c r="AO1" s="107"/>
      <c r="AP1" s="107"/>
      <c r="AQ1" s="107"/>
      <c r="AR1" s="107"/>
      <c r="AS1" t="s">
        <v>106</v>
      </c>
      <c r="AU1" s="802" t="s">
        <v>107</v>
      </c>
      <c r="AV1" s="802"/>
      <c r="AW1" s="802"/>
      <c r="AX1" s="802" t="s">
        <v>108</v>
      </c>
      <c r="AY1" s="802"/>
      <c r="AZ1" s="802"/>
    </row>
    <row r="2" spans="1:52" ht="18.95" customHeight="1" thickBot="1">
      <c r="A2" s="103"/>
      <c r="B2" s="719" t="s">
        <v>200</v>
      </c>
      <c r="C2" s="719"/>
      <c r="D2" s="817" t="s">
        <v>708</v>
      </c>
      <c r="E2" s="817"/>
      <c r="F2" s="105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6"/>
      <c r="R2" s="104"/>
      <c r="S2" s="104"/>
      <c r="T2" s="104"/>
      <c r="U2" s="104"/>
      <c r="V2" s="104"/>
      <c r="W2" s="104"/>
      <c r="X2" s="104"/>
      <c r="Y2" s="104"/>
      <c r="Z2" s="104"/>
      <c r="AA2" s="106"/>
      <c r="AB2" s="104"/>
      <c r="AC2" s="104"/>
      <c r="AD2" s="104"/>
      <c r="AE2" s="104"/>
      <c r="AF2" s="104"/>
      <c r="AG2" s="104"/>
      <c r="AH2" s="104"/>
      <c r="AI2" s="104"/>
      <c r="AJ2" s="103"/>
      <c r="AK2" s="107"/>
      <c r="AL2" s="107"/>
      <c r="AM2" s="107"/>
      <c r="AN2" s="107"/>
      <c r="AO2" s="107"/>
      <c r="AP2" s="107"/>
      <c r="AQ2" s="107"/>
      <c r="AR2" s="107"/>
      <c r="AS2" t="s">
        <v>109</v>
      </c>
      <c r="AU2">
        <v>10</v>
      </c>
      <c r="AX2">
        <v>199.6</v>
      </c>
    </row>
    <row r="3" spans="1:52" ht="18.95" customHeight="1">
      <c r="A3" s="104"/>
      <c r="B3" s="106" t="s">
        <v>139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8"/>
      <c r="Q3" s="106"/>
      <c r="R3" s="106"/>
      <c r="S3" s="104"/>
      <c r="T3" s="104"/>
      <c r="U3" s="104"/>
      <c r="V3" s="104"/>
      <c r="W3" s="104"/>
      <c r="X3" s="109"/>
      <c r="Y3" s="104"/>
      <c r="Z3" s="108"/>
      <c r="AA3" s="106"/>
      <c r="AB3" s="104"/>
      <c r="AC3" s="104"/>
      <c r="AD3" s="104"/>
      <c r="AE3" s="104"/>
      <c r="AF3" s="104"/>
      <c r="AG3" s="104"/>
      <c r="AH3" s="109"/>
      <c r="AI3" s="104"/>
      <c r="AJ3" s="818" t="s">
        <v>140</v>
      </c>
      <c r="AK3" s="819"/>
      <c r="AL3" s="110"/>
      <c r="AM3" s="110"/>
      <c r="AN3" s="110"/>
      <c r="AO3" s="110"/>
      <c r="AP3" s="110"/>
      <c r="AQ3" s="110"/>
      <c r="AR3" s="111"/>
      <c r="AS3" t="s">
        <v>109</v>
      </c>
      <c r="AU3">
        <v>20</v>
      </c>
      <c r="AX3">
        <v>233.2</v>
      </c>
    </row>
    <row r="4" spans="1:52" ht="18.95" customHeight="1">
      <c r="A4" s="104"/>
      <c r="B4" s="106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8"/>
      <c r="Q4" s="106"/>
      <c r="R4" s="106"/>
      <c r="S4" s="104"/>
      <c r="T4" s="104"/>
      <c r="U4" s="104"/>
      <c r="V4" s="104"/>
      <c r="W4" s="104"/>
      <c r="X4" s="109"/>
      <c r="Y4" s="104"/>
      <c r="Z4" s="108"/>
      <c r="AA4" s="106"/>
      <c r="AB4" s="104"/>
      <c r="AC4" s="104"/>
      <c r="AD4" s="104"/>
      <c r="AE4" s="104"/>
      <c r="AF4" s="104"/>
      <c r="AG4" s="104"/>
      <c r="AH4" s="109"/>
      <c r="AI4" s="104"/>
      <c r="AJ4" s="112"/>
      <c r="AK4" s="113"/>
      <c r="AL4" s="114"/>
      <c r="AM4" s="115"/>
      <c r="AN4" s="116"/>
      <c r="AO4" s="117"/>
      <c r="AP4" s="116"/>
      <c r="AQ4" s="118"/>
      <c r="AR4" s="119"/>
      <c r="AS4" t="s">
        <v>109</v>
      </c>
      <c r="AU4">
        <v>30</v>
      </c>
      <c r="AX4">
        <v>252.6</v>
      </c>
    </row>
    <row r="5" spans="1:52" ht="18.95" customHeight="1">
      <c r="A5" s="104"/>
      <c r="B5" s="104"/>
      <c r="C5" s="104"/>
      <c r="D5" s="104" t="s">
        <v>141</v>
      </c>
      <c r="E5" s="104"/>
      <c r="F5" s="104"/>
      <c r="G5" s="104"/>
      <c r="H5" s="104"/>
      <c r="I5" s="104"/>
      <c r="J5" s="104"/>
      <c r="K5" s="104"/>
      <c r="L5" s="120">
        <f>ROUND(L6*1.5,2)</f>
        <v>3.24</v>
      </c>
      <c r="M5" s="121"/>
      <c r="N5" s="121"/>
      <c r="O5" s="104"/>
      <c r="P5" s="108"/>
      <c r="Q5" s="122"/>
      <c r="R5" s="123"/>
      <c r="S5" s="820">
        <f>T5+T6</f>
        <v>1.5</v>
      </c>
      <c r="T5" s="122">
        <v>0.3</v>
      </c>
      <c r="U5" s="122" t="s">
        <v>142</v>
      </c>
      <c r="V5" s="122"/>
      <c r="W5" s="104"/>
      <c r="X5" s="109"/>
      <c r="Y5" s="104"/>
      <c r="Z5" s="108"/>
      <c r="AA5" s="122"/>
      <c r="AB5" s="122"/>
      <c r="AC5" s="821">
        <f>AD5+AD6</f>
        <v>3.6</v>
      </c>
      <c r="AD5" s="124">
        <v>0.6</v>
      </c>
      <c r="AE5" s="122" t="s">
        <v>143</v>
      </c>
      <c r="AF5" s="122"/>
      <c r="AG5" s="104"/>
      <c r="AH5" s="109"/>
      <c r="AI5" s="104"/>
      <c r="AJ5" s="125" t="s">
        <v>144</v>
      </c>
      <c r="AK5" s="117"/>
      <c r="AL5" s="126">
        <f>+L5</f>
        <v>3.24</v>
      </c>
      <c r="AM5" s="117" t="s">
        <v>145</v>
      </c>
      <c r="AN5" s="117"/>
      <c r="AO5" s="118"/>
      <c r="AP5" s="118"/>
      <c r="AQ5" s="118"/>
      <c r="AR5" s="119"/>
      <c r="AS5" t="s">
        <v>109</v>
      </c>
      <c r="AU5">
        <v>50</v>
      </c>
      <c r="AX5">
        <v>276.8</v>
      </c>
    </row>
    <row r="6" spans="1:52" ht="18.95" customHeight="1">
      <c r="A6" s="104"/>
      <c r="B6" s="104"/>
      <c r="C6" s="104"/>
      <c r="D6" s="104" t="s">
        <v>146</v>
      </c>
      <c r="E6" s="104"/>
      <c r="F6" s="104"/>
      <c r="G6" s="104"/>
      <c r="H6" s="104"/>
      <c r="I6" s="104"/>
      <c r="J6" s="104"/>
      <c r="K6" s="104"/>
      <c r="L6" s="127">
        <f>ROUND(0.2778*L7*L8*L9,2)</f>
        <v>2.16</v>
      </c>
      <c r="M6" s="104"/>
      <c r="N6" s="104"/>
      <c r="O6" s="104"/>
      <c r="P6" s="108"/>
      <c r="Q6" s="122"/>
      <c r="R6" s="122"/>
      <c r="S6" s="820"/>
      <c r="T6" s="822">
        <v>1.2</v>
      </c>
      <c r="U6" s="122"/>
      <c r="V6" s="104"/>
      <c r="W6" s="104"/>
      <c r="X6" s="109"/>
      <c r="Y6" s="104"/>
      <c r="Z6" s="108"/>
      <c r="AA6" s="122"/>
      <c r="AB6" s="122"/>
      <c r="AC6" s="821"/>
      <c r="AD6" s="823">
        <v>3</v>
      </c>
      <c r="AE6" s="122"/>
      <c r="AF6" s="123" t="s">
        <v>147</v>
      </c>
      <c r="AG6" s="104"/>
      <c r="AH6" s="109"/>
      <c r="AI6" s="104"/>
      <c r="AJ6" s="108"/>
      <c r="AK6" s="104"/>
      <c r="AL6" s="104"/>
      <c r="AM6" s="104"/>
      <c r="AN6" s="104"/>
      <c r="AO6" s="104"/>
      <c r="AP6" s="104"/>
      <c r="AQ6" s="104"/>
      <c r="AR6" s="109"/>
      <c r="AS6" t="s">
        <v>109</v>
      </c>
      <c r="AU6" s="612">
        <v>70</v>
      </c>
      <c r="AX6" s="609">
        <v>292.7</v>
      </c>
    </row>
    <row r="7" spans="1:52" ht="18.95" customHeight="1">
      <c r="A7" s="104"/>
      <c r="B7" s="104"/>
      <c r="C7" s="104"/>
      <c r="D7" s="104" t="s">
        <v>148</v>
      </c>
      <c r="E7" s="104"/>
      <c r="F7" s="104"/>
      <c r="G7" s="104"/>
      <c r="H7" s="824"/>
      <c r="I7" s="824"/>
      <c r="J7" s="104"/>
      <c r="K7" s="104"/>
      <c r="L7" s="128">
        <v>0.8</v>
      </c>
      <c r="M7" s="104"/>
      <c r="N7" s="104"/>
      <c r="O7" s="104"/>
      <c r="P7" s="108"/>
      <c r="Q7" s="122"/>
      <c r="R7" s="122"/>
      <c r="S7" s="820"/>
      <c r="T7" s="822"/>
      <c r="U7" s="122"/>
      <c r="V7" s="123" t="s">
        <v>149</v>
      </c>
      <c r="W7" s="104"/>
      <c r="X7" s="109"/>
      <c r="Y7" s="104"/>
      <c r="Z7" s="108"/>
      <c r="AA7" s="122"/>
      <c r="AB7" s="122"/>
      <c r="AC7" s="821"/>
      <c r="AD7" s="823"/>
      <c r="AE7" s="122"/>
      <c r="AF7" s="122"/>
      <c r="AG7" s="104"/>
      <c r="AH7" s="109"/>
      <c r="AI7" s="104"/>
      <c r="AJ7" s="125" t="s">
        <v>150</v>
      </c>
      <c r="AK7" s="117"/>
      <c r="AL7" s="117"/>
      <c r="AM7" s="117"/>
      <c r="AN7" s="117"/>
      <c r="AO7" s="118"/>
      <c r="AP7" s="118"/>
      <c r="AQ7" s="118"/>
      <c r="AR7" s="119"/>
      <c r="AS7" t="s">
        <v>109</v>
      </c>
      <c r="AU7" s="613">
        <v>80</v>
      </c>
      <c r="AX7" s="610">
        <v>299</v>
      </c>
    </row>
    <row r="8" spans="1:52" ht="18.95" customHeight="1">
      <c r="A8" s="104"/>
      <c r="B8" s="104"/>
      <c r="C8" s="104"/>
      <c r="D8" s="104" t="s">
        <v>151</v>
      </c>
      <c r="E8" s="104"/>
      <c r="F8" s="104"/>
      <c r="G8" s="104"/>
      <c r="H8" s="104"/>
      <c r="I8" s="104"/>
      <c r="J8" s="104"/>
      <c r="K8" s="104"/>
      <c r="L8" s="127">
        <f>L24</f>
        <v>124.68</v>
      </c>
      <c r="M8" s="104"/>
      <c r="N8" s="104"/>
      <c r="O8" s="104"/>
      <c r="P8" s="108"/>
      <c r="Q8" s="122">
        <f>T6</f>
        <v>1.2</v>
      </c>
      <c r="R8" s="122"/>
      <c r="S8" s="122"/>
      <c r="T8" s="124" t="e">
        <f>#REF!</f>
        <v>#REF!</v>
      </c>
      <c r="U8" s="122"/>
      <c r="V8" s="122"/>
      <c r="W8" s="122"/>
      <c r="X8" s="109"/>
      <c r="Y8" s="104"/>
      <c r="Z8" s="108"/>
      <c r="AA8" s="122">
        <f>AD6</f>
        <v>3</v>
      </c>
      <c r="AB8" s="122"/>
      <c r="AC8" s="122"/>
      <c r="AD8" s="122"/>
      <c r="AE8" s="122"/>
      <c r="AF8" s="122"/>
      <c r="AG8" s="122"/>
      <c r="AH8" s="109"/>
      <c r="AI8" s="104"/>
      <c r="AJ8" s="129"/>
      <c r="AK8" s="118"/>
      <c r="AL8" s="118"/>
      <c r="AM8" s="104" t="s">
        <v>152</v>
      </c>
      <c r="AN8" s="118"/>
      <c r="AO8" s="130">
        <v>1000</v>
      </c>
      <c r="AP8" s="131" t="s">
        <v>110</v>
      </c>
      <c r="AQ8" s="104"/>
      <c r="AR8" s="119"/>
      <c r="AS8" t="s">
        <v>109</v>
      </c>
      <c r="AU8" s="612">
        <v>100</v>
      </c>
      <c r="AX8" s="611">
        <v>305.89999999999998</v>
      </c>
    </row>
    <row r="9" spans="1:52" ht="18.95" customHeight="1">
      <c r="A9" s="104"/>
      <c r="B9" s="104"/>
      <c r="C9" s="104"/>
      <c r="D9" s="132" t="s">
        <v>153</v>
      </c>
      <c r="E9" s="132"/>
      <c r="F9" s="132"/>
      <c r="G9" s="132"/>
      <c r="H9" s="132"/>
      <c r="I9" s="132"/>
      <c r="J9" s="132"/>
      <c r="K9" s="132"/>
      <c r="L9" s="270">
        <f>M9/100</f>
        <v>7.8E-2</v>
      </c>
      <c r="M9" s="279">
        <v>7.8</v>
      </c>
      <c r="N9" s="104"/>
      <c r="O9" s="104"/>
      <c r="P9" s="108"/>
      <c r="Q9" s="122"/>
      <c r="R9" s="133" t="e">
        <f>#REF!</f>
        <v>#REF!</v>
      </c>
      <c r="S9" s="122"/>
      <c r="T9" s="104"/>
      <c r="U9" s="124"/>
      <c r="V9" s="122"/>
      <c r="W9" s="122"/>
      <c r="X9" s="109"/>
      <c r="Y9" s="104"/>
      <c r="Z9" s="108"/>
      <c r="AA9" s="122"/>
      <c r="AB9" s="133" t="e">
        <f>ROUND(#REF!/AC5*AD6,2)</f>
        <v>#REF!</v>
      </c>
      <c r="AC9" s="122"/>
      <c r="AD9" s="124" t="e">
        <f>#REF!</f>
        <v>#REF!</v>
      </c>
      <c r="AE9" s="124"/>
      <c r="AF9" s="122"/>
      <c r="AG9" s="122"/>
      <c r="AH9" s="109"/>
      <c r="AI9" s="104"/>
      <c r="AJ9" s="129"/>
      <c r="AK9" s="118"/>
      <c r="AL9" s="118"/>
      <c r="AM9" s="104" t="s">
        <v>154</v>
      </c>
      <c r="AN9" s="118"/>
      <c r="AO9" s="104"/>
      <c r="AP9" s="104"/>
      <c r="AQ9" s="104"/>
      <c r="AR9" s="109"/>
    </row>
    <row r="10" spans="1:52" ht="18.95" customHeight="1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8"/>
      <c r="Q10" s="122"/>
      <c r="R10" s="133"/>
      <c r="S10" s="122"/>
      <c r="T10" s="124"/>
      <c r="U10" s="124"/>
      <c r="V10" s="122"/>
      <c r="W10" s="122"/>
      <c r="X10" s="109"/>
      <c r="Y10" s="104"/>
      <c r="Z10" s="108"/>
      <c r="AA10" s="122"/>
      <c r="AB10" s="133"/>
      <c r="AC10" s="122"/>
      <c r="AD10" s="124"/>
      <c r="AE10" s="124"/>
      <c r="AF10" s="122"/>
      <c r="AG10" s="122"/>
      <c r="AH10" s="109"/>
      <c r="AI10" s="104"/>
      <c r="AJ10" s="129"/>
      <c r="AK10" s="118"/>
      <c r="AL10" s="118"/>
      <c r="AM10" s="104"/>
      <c r="AN10" s="104" t="s">
        <v>661</v>
      </c>
      <c r="AO10" s="118"/>
      <c r="AP10" s="118" t="s">
        <v>105</v>
      </c>
      <c r="AQ10" s="134">
        <f>ROUND(0.785*(AO8/1000)^2,3)</f>
        <v>0.78500000000000003</v>
      </c>
      <c r="AR10" s="135" t="s">
        <v>51</v>
      </c>
    </row>
    <row r="11" spans="1:52" ht="18.95" customHeight="1">
      <c r="A11" s="104"/>
      <c r="B11" s="106" t="s">
        <v>155</v>
      </c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8"/>
      <c r="Q11" s="122"/>
      <c r="R11" s="133"/>
      <c r="S11" s="122"/>
      <c r="T11" s="124"/>
      <c r="U11" s="124"/>
      <c r="V11" s="122"/>
      <c r="W11" s="122"/>
      <c r="X11" s="109"/>
      <c r="Y11" s="104"/>
      <c r="Z11" s="108"/>
      <c r="AA11" s="122"/>
      <c r="AB11" s="133"/>
      <c r="AC11" s="122"/>
      <c r="AD11" s="124"/>
      <c r="AE11" s="124"/>
      <c r="AF11" s="122"/>
      <c r="AG11" s="122"/>
      <c r="AH11" s="109"/>
      <c r="AI11" s="104"/>
      <c r="AJ11" s="129"/>
      <c r="AK11" s="118"/>
      <c r="AL11" s="118"/>
      <c r="AM11" s="104" t="s">
        <v>156</v>
      </c>
      <c r="AN11" s="118"/>
      <c r="AO11" s="118"/>
      <c r="AP11" s="104"/>
      <c r="AQ11" s="104"/>
      <c r="AR11" s="109"/>
      <c r="AS11" t="s">
        <v>111</v>
      </c>
      <c r="AU11">
        <v>30</v>
      </c>
      <c r="AX11">
        <v>200.9</v>
      </c>
    </row>
    <row r="12" spans="1:52" ht="18.95" customHeight="1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8"/>
      <c r="Q12" s="104"/>
      <c r="R12" s="136" t="s">
        <v>157</v>
      </c>
      <c r="S12" s="137" t="e">
        <f>"√"&amp;FIXED(Q8,2)&amp;"² + "&amp;FIXED(R9,2)&amp;"² ="</f>
        <v>#REF!</v>
      </c>
      <c r="T12" s="138"/>
      <c r="U12" s="139" t="e">
        <f>ROUND((Q8^2+R9^2)^0.5,2)</f>
        <v>#REF!</v>
      </c>
      <c r="V12" s="104"/>
      <c r="W12" s="122"/>
      <c r="X12" s="109"/>
      <c r="Y12" s="104"/>
      <c r="Z12" s="108"/>
      <c r="AA12" s="104"/>
      <c r="AB12" s="136" t="s">
        <v>157</v>
      </c>
      <c r="AC12" s="137" t="e">
        <f>"√"&amp;FIXED(AA8,2)&amp;"² + "&amp;FIXED(AB9,2)&amp;"² ="</f>
        <v>#REF!</v>
      </c>
      <c r="AD12" s="138"/>
      <c r="AE12" s="139" t="e">
        <f>ROUND((AA8^2+AB9^2)^0.5,2)</f>
        <v>#REF!</v>
      </c>
      <c r="AF12" s="104"/>
      <c r="AG12" s="122"/>
      <c r="AH12" s="109"/>
      <c r="AI12" s="104"/>
      <c r="AJ12" s="129"/>
      <c r="AK12" s="118"/>
      <c r="AL12" s="118"/>
      <c r="AM12" s="104"/>
      <c r="AN12" s="104" t="s">
        <v>662</v>
      </c>
      <c r="AO12" s="118"/>
      <c r="AP12" s="118" t="s">
        <v>105</v>
      </c>
      <c r="AQ12" s="134">
        <f>ROUND(3.14*(AO8/1000),3)</f>
        <v>3.14</v>
      </c>
      <c r="AR12" s="135" t="s">
        <v>50</v>
      </c>
      <c r="AS12" t="s">
        <v>111</v>
      </c>
      <c r="AU12">
        <v>50</v>
      </c>
      <c r="AX12">
        <v>216.5</v>
      </c>
    </row>
    <row r="13" spans="1:52" ht="18.95" customHeight="1">
      <c r="A13" s="104"/>
      <c r="B13" s="104"/>
      <c r="C13" s="104" t="s">
        <v>158</v>
      </c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8"/>
      <c r="Q13" s="104"/>
      <c r="R13" s="136" t="s">
        <v>159</v>
      </c>
      <c r="S13" s="140" t="s">
        <v>160</v>
      </c>
      <c r="T13" s="141">
        <f>ROUND(1/MID(S13,4,3),4)</f>
        <v>3.0300000000000001E-2</v>
      </c>
      <c r="U13" s="142"/>
      <c r="V13" s="104"/>
      <c r="W13" s="104"/>
      <c r="X13" s="109"/>
      <c r="Y13" s="104"/>
      <c r="Z13" s="108"/>
      <c r="AA13" s="143"/>
      <c r="AB13" s="136" t="s">
        <v>159</v>
      </c>
      <c r="AC13" s="140" t="s">
        <v>161</v>
      </c>
      <c r="AD13" s="141">
        <f>ROUND(1/MID(AC13,4,4),4)</f>
        <v>6.7000000000000002E-3</v>
      </c>
      <c r="AE13" s="142"/>
      <c r="AF13" s="104"/>
      <c r="AG13" s="122"/>
      <c r="AH13" s="109"/>
      <c r="AI13" s="104"/>
      <c r="AJ13" s="129"/>
      <c r="AK13" s="118"/>
      <c r="AL13" s="118"/>
      <c r="AM13" s="104" t="s">
        <v>162</v>
      </c>
      <c r="AN13" s="104"/>
      <c r="AO13" s="104"/>
      <c r="AP13" s="118" t="s">
        <v>105</v>
      </c>
      <c r="AQ13" s="134">
        <f>ROUND(AQ10/AQ12,3)</f>
        <v>0.25</v>
      </c>
      <c r="AR13" s="135"/>
      <c r="AS13" t="s">
        <v>111</v>
      </c>
      <c r="AU13">
        <v>70</v>
      </c>
      <c r="AX13">
        <v>226.7</v>
      </c>
    </row>
    <row r="14" spans="1:52" ht="18.95" customHeight="1">
      <c r="A14" s="104"/>
      <c r="B14" s="104"/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8"/>
      <c r="Q14" s="104"/>
      <c r="R14" s="118"/>
      <c r="S14" s="144"/>
      <c r="T14" s="131"/>
      <c r="U14" s="104"/>
      <c r="V14" s="104"/>
      <c r="W14" s="104"/>
      <c r="X14" s="109"/>
      <c r="Y14" s="104"/>
      <c r="Z14" s="108"/>
      <c r="AA14" s="143"/>
      <c r="AB14" s="118"/>
      <c r="AC14" s="144"/>
      <c r="AD14" s="131"/>
      <c r="AE14" s="104"/>
      <c r="AF14" s="104"/>
      <c r="AG14" s="122"/>
      <c r="AH14" s="109"/>
      <c r="AI14" s="104"/>
      <c r="AJ14" s="129"/>
      <c r="AK14" s="118"/>
      <c r="AL14" s="118"/>
      <c r="AM14" s="104"/>
      <c r="AN14" s="104"/>
      <c r="AO14" s="104"/>
      <c r="AP14" s="118"/>
      <c r="AQ14" s="134"/>
      <c r="AR14" s="135"/>
      <c r="AS14" t="s">
        <v>111</v>
      </c>
      <c r="AU14">
        <v>80</v>
      </c>
      <c r="AX14">
        <v>230.8</v>
      </c>
    </row>
    <row r="15" spans="1:52" ht="18.95" customHeight="1">
      <c r="A15" s="104"/>
      <c r="B15" s="104"/>
      <c r="C15" s="145" t="s">
        <v>163</v>
      </c>
      <c r="D15" s="146"/>
      <c r="E15" s="145"/>
      <c r="F15" s="145"/>
      <c r="G15" s="104"/>
      <c r="H15" s="104"/>
      <c r="I15" s="104"/>
      <c r="J15" s="104"/>
      <c r="K15" s="104"/>
      <c r="L15" s="104"/>
      <c r="M15" s="104"/>
      <c r="N15" s="104"/>
      <c r="O15" s="104"/>
      <c r="P15" s="108"/>
      <c r="Q15" s="104"/>
      <c r="R15" s="118"/>
      <c r="S15" s="118"/>
      <c r="T15" s="131"/>
      <c r="U15" s="118"/>
      <c r="V15" s="104"/>
      <c r="W15" s="104"/>
      <c r="X15" s="109"/>
      <c r="Y15" s="104"/>
      <c r="Z15" s="108"/>
      <c r="AA15" s="104"/>
      <c r="AB15" s="118"/>
      <c r="AC15" s="131"/>
      <c r="AD15" s="104"/>
      <c r="AE15" s="104"/>
      <c r="AF15" s="104"/>
      <c r="AG15" s="104"/>
      <c r="AH15" s="109"/>
      <c r="AI15" s="104"/>
      <c r="AJ15" s="129"/>
      <c r="AK15" s="118"/>
      <c r="AL15" s="118"/>
      <c r="AM15" s="104" t="s">
        <v>191</v>
      </c>
      <c r="AN15" s="179">
        <v>1</v>
      </c>
      <c r="AO15" s="147">
        <v>20</v>
      </c>
      <c r="AP15" s="118" t="s">
        <v>164</v>
      </c>
      <c r="AQ15" s="124">
        <f>ROUND(AN15/AO15*100,2)</f>
        <v>5</v>
      </c>
      <c r="AR15" s="109" t="s">
        <v>165</v>
      </c>
      <c r="AS15" t="s">
        <v>111</v>
      </c>
      <c r="AU15">
        <v>100</v>
      </c>
      <c r="AX15">
        <v>237.5</v>
      </c>
    </row>
    <row r="16" spans="1:52" ht="18.95" customHeight="1">
      <c r="A16" s="104"/>
      <c r="B16" s="104"/>
      <c r="C16" s="104"/>
      <c r="D16" s="145" t="s">
        <v>166</v>
      </c>
      <c r="E16" s="145"/>
      <c r="F16" s="145"/>
      <c r="G16" s="104"/>
      <c r="H16" s="104"/>
      <c r="I16" s="104"/>
      <c r="J16" s="104"/>
      <c r="K16" s="104"/>
      <c r="L16" s="148">
        <f>ROUND(((2/3*3.28*L17*(L19/L18^0.5))^0.467/60),2)</f>
        <v>0.4</v>
      </c>
      <c r="M16" s="104"/>
      <c r="N16" s="104"/>
      <c r="O16" s="104"/>
      <c r="P16" s="149"/>
      <c r="Q16" s="150"/>
      <c r="R16" s="150"/>
      <c r="S16" s="150"/>
      <c r="T16" s="150"/>
      <c r="U16" s="150"/>
      <c r="V16" s="150"/>
      <c r="W16" s="150"/>
      <c r="X16" s="151"/>
      <c r="Y16" s="104"/>
      <c r="Z16" s="149"/>
      <c r="AA16" s="152"/>
      <c r="AB16" s="153"/>
      <c r="AC16" s="154"/>
      <c r="AD16" s="150"/>
      <c r="AE16" s="152"/>
      <c r="AF16" s="155"/>
      <c r="AG16" s="150"/>
      <c r="AH16" s="151"/>
      <c r="AI16" s="104"/>
      <c r="AJ16" s="129"/>
      <c r="AK16" s="118"/>
      <c r="AL16" s="118"/>
      <c r="AM16" s="118"/>
      <c r="AN16" s="104" t="s">
        <v>167</v>
      </c>
      <c r="AO16" s="131">
        <v>1.2999999999999999E-2</v>
      </c>
      <c r="AP16" s="104"/>
      <c r="AQ16" s="118"/>
      <c r="AR16" s="119"/>
      <c r="AS16" t="s">
        <v>112</v>
      </c>
      <c r="AU16">
        <v>10</v>
      </c>
      <c r="AX16">
        <v>122.2</v>
      </c>
    </row>
    <row r="17" spans="1:50" ht="18.95" customHeight="1">
      <c r="A17" s="104"/>
      <c r="B17" s="104"/>
      <c r="C17" s="104"/>
      <c r="D17" s="156" t="s">
        <v>168</v>
      </c>
      <c r="E17" s="156"/>
      <c r="F17" s="156"/>
      <c r="G17" s="132"/>
      <c r="H17" s="132"/>
      <c r="I17" s="132"/>
      <c r="J17" s="132"/>
      <c r="K17" s="132"/>
      <c r="L17" s="277">
        <v>441</v>
      </c>
      <c r="M17" s="104"/>
      <c r="N17" s="104"/>
      <c r="O17" s="104"/>
      <c r="P17" s="108"/>
      <c r="Q17" s="104" t="s">
        <v>169</v>
      </c>
      <c r="R17" s="104"/>
      <c r="S17" s="104"/>
      <c r="T17" s="104"/>
      <c r="U17" s="104"/>
      <c r="V17" s="104"/>
      <c r="W17" s="104"/>
      <c r="X17" s="109"/>
      <c r="Y17" s="104"/>
      <c r="Z17" s="108"/>
      <c r="AA17" s="104" t="s">
        <v>169</v>
      </c>
      <c r="AB17" s="144"/>
      <c r="AC17" s="131"/>
      <c r="AD17" s="104"/>
      <c r="AE17" s="143"/>
      <c r="AF17" s="118"/>
      <c r="AG17" s="104"/>
      <c r="AH17" s="109"/>
      <c r="AI17" s="104"/>
      <c r="AJ17" s="108"/>
      <c r="AK17" s="104"/>
      <c r="AL17" s="104"/>
      <c r="AM17" s="104"/>
      <c r="AN17" s="104"/>
      <c r="AO17" s="104"/>
      <c r="AP17" s="104"/>
      <c r="AQ17" s="104"/>
      <c r="AR17" s="109"/>
      <c r="AS17" t="s">
        <v>112</v>
      </c>
      <c r="AU17">
        <v>20</v>
      </c>
      <c r="AX17">
        <v>135.30000000000001</v>
      </c>
    </row>
    <row r="18" spans="1:50" ht="18.95" customHeight="1">
      <c r="A18" s="104"/>
      <c r="B18" s="104"/>
      <c r="C18" s="104"/>
      <c r="D18" s="145" t="s">
        <v>170</v>
      </c>
      <c r="E18" s="145"/>
      <c r="F18" s="145"/>
      <c r="G18" s="104"/>
      <c r="H18" s="104"/>
      <c r="I18" s="104"/>
      <c r="J18" s="104"/>
      <c r="K18" s="104"/>
      <c r="L18" s="127">
        <f>L20/L17</f>
        <v>0.58503401360544216</v>
      </c>
      <c r="M18" s="104"/>
      <c r="N18" s="104"/>
      <c r="O18" s="104"/>
      <c r="P18" s="108"/>
      <c r="Q18" s="118" t="s">
        <v>171</v>
      </c>
      <c r="R18" s="104" t="e">
        <f>" ( "&amp;U12&amp;" × 2 EA ) + "&amp;T8&amp;"  ="</f>
        <v>#REF!</v>
      </c>
      <c r="S18" s="104"/>
      <c r="T18" s="104"/>
      <c r="U18" s="157" t="e">
        <f>ROUND(U12*2+T8,3)</f>
        <v>#REF!</v>
      </c>
      <c r="V18" s="104"/>
      <c r="W18" s="104"/>
      <c r="X18" s="109"/>
      <c r="Y18" s="104"/>
      <c r="Z18" s="108"/>
      <c r="AA18" s="118" t="s">
        <v>171</v>
      </c>
      <c r="AB18" s="104" t="e">
        <f>" ( "&amp;FIXED(AE12,2)&amp;" ×2 EA ) + "&amp;FIXED(AD9,2)&amp;"  ="</f>
        <v>#REF!</v>
      </c>
      <c r="AC18" s="104"/>
      <c r="AD18" s="104"/>
      <c r="AE18" s="157" t="e">
        <f>ROUND(AE12*2+AD9,3)</f>
        <v>#REF!</v>
      </c>
      <c r="AF18" s="104"/>
      <c r="AG18" s="104"/>
      <c r="AH18" s="109"/>
      <c r="AI18" s="104"/>
      <c r="AJ18" s="108"/>
      <c r="AK18" s="158" t="s">
        <v>172</v>
      </c>
      <c r="AL18" s="159" t="str">
        <f>"V = 1 / n × R⅔ × I½  = 75 × "&amp;FIXED(AQ13,3)&amp;"^⅔ × "&amp;FIXED(ROUND(1/AO15,3),3)&amp;"^⅔  ="</f>
        <v>V = 1 / n × R⅔ × I½  = 75 × 0.250^⅔ × 0.050^⅔  =</v>
      </c>
      <c r="AM18" s="117"/>
      <c r="AN18" s="104"/>
      <c r="AO18" s="131"/>
      <c r="AP18" s="104"/>
      <c r="AQ18" s="104"/>
      <c r="AR18" s="109"/>
      <c r="AS18" t="s">
        <v>112</v>
      </c>
      <c r="AU18">
        <v>30</v>
      </c>
      <c r="AX18">
        <v>142.9</v>
      </c>
    </row>
    <row r="19" spans="1:50" ht="18.95" customHeight="1">
      <c r="A19" s="104"/>
      <c r="B19" s="104"/>
      <c r="C19" s="104"/>
      <c r="D19" s="145" t="s">
        <v>173</v>
      </c>
      <c r="E19" s="104"/>
      <c r="F19" s="104"/>
      <c r="G19" s="104"/>
      <c r="H19" s="104"/>
      <c r="I19" s="104"/>
      <c r="J19" s="104"/>
      <c r="K19" s="104"/>
      <c r="L19" s="128">
        <v>0.7</v>
      </c>
      <c r="M19" s="104"/>
      <c r="N19" s="104"/>
      <c r="O19" s="104"/>
      <c r="P19" s="108"/>
      <c r="Q19" s="118"/>
      <c r="R19" s="104"/>
      <c r="S19" s="104"/>
      <c r="T19" s="104"/>
      <c r="U19" s="157"/>
      <c r="V19" s="104"/>
      <c r="W19" s="104"/>
      <c r="X19" s="109"/>
      <c r="Y19" s="104"/>
      <c r="Z19" s="108"/>
      <c r="AA19" s="118"/>
      <c r="AB19" s="104"/>
      <c r="AC19" s="104"/>
      <c r="AD19" s="104"/>
      <c r="AE19" s="157"/>
      <c r="AF19" s="104"/>
      <c r="AG19" s="104"/>
      <c r="AH19" s="109"/>
      <c r="AI19" s="104"/>
      <c r="AJ19" s="108"/>
      <c r="AK19" s="158"/>
      <c r="AL19" s="104"/>
      <c r="AM19" s="117"/>
      <c r="AN19" s="131"/>
      <c r="AO19" s="104"/>
      <c r="AP19" s="134">
        <f>ROUND(75*AQ13^(2/3)*(1/AO15)^(1/2),3)</f>
        <v>6.6550000000000002</v>
      </c>
      <c r="AQ19" s="160" t="s">
        <v>174</v>
      </c>
      <c r="AR19" s="109"/>
      <c r="AS19" t="s">
        <v>112</v>
      </c>
      <c r="AU19">
        <v>50</v>
      </c>
      <c r="AX19">
        <v>152.30000000000001</v>
      </c>
    </row>
    <row r="20" spans="1:50" ht="18.95" customHeight="1">
      <c r="A20" s="104"/>
      <c r="B20" s="104"/>
      <c r="C20" s="104"/>
      <c r="D20" s="156" t="s">
        <v>175</v>
      </c>
      <c r="E20" s="132"/>
      <c r="F20" s="132"/>
      <c r="G20" s="132"/>
      <c r="H20" s="132"/>
      <c r="I20" s="132"/>
      <c r="J20" s="132"/>
      <c r="K20" s="132"/>
      <c r="L20" s="278">
        <v>258</v>
      </c>
      <c r="M20" s="104"/>
      <c r="N20" s="104"/>
      <c r="O20" s="104"/>
      <c r="P20" s="108"/>
      <c r="Q20" s="104" t="s">
        <v>176</v>
      </c>
      <c r="R20" s="104"/>
      <c r="S20" s="104"/>
      <c r="T20" s="104"/>
      <c r="U20" s="157"/>
      <c r="V20" s="104"/>
      <c r="W20" s="104"/>
      <c r="X20" s="109"/>
      <c r="Y20" s="104"/>
      <c r="Z20" s="108"/>
      <c r="AA20" s="104" t="s">
        <v>176</v>
      </c>
      <c r="AB20" s="104"/>
      <c r="AC20" s="104"/>
      <c r="AD20" s="104"/>
      <c r="AE20" s="157"/>
      <c r="AF20" s="104"/>
      <c r="AG20" s="104"/>
      <c r="AH20" s="109"/>
      <c r="AI20" s="104"/>
      <c r="AJ20" s="108"/>
      <c r="AK20" s="158"/>
      <c r="AL20" s="104"/>
      <c r="AM20" s="117"/>
      <c r="AN20" s="131"/>
      <c r="AO20" s="104"/>
      <c r="AP20" s="134"/>
      <c r="AQ20" s="160"/>
      <c r="AR20" s="109"/>
      <c r="AS20" t="s">
        <v>112</v>
      </c>
      <c r="AU20">
        <v>70</v>
      </c>
      <c r="AX20">
        <v>158.5</v>
      </c>
    </row>
    <row r="21" spans="1:50" ht="18.95" customHeight="1">
      <c r="A21" s="104"/>
      <c r="B21" s="104"/>
      <c r="C21" s="104"/>
      <c r="D21" s="104"/>
      <c r="E21" s="104"/>
      <c r="F21" s="104"/>
      <c r="G21" s="104"/>
      <c r="H21" s="104"/>
      <c r="I21" s="104"/>
      <c r="J21" s="104"/>
      <c r="K21" s="104"/>
      <c r="L21" s="104"/>
      <c r="M21" s="104"/>
      <c r="N21" s="104"/>
      <c r="O21" s="104"/>
      <c r="P21" s="108"/>
      <c r="Q21" s="118" t="s">
        <v>177</v>
      </c>
      <c r="R21" s="104" t="e">
        <f>" ( "&amp;#REF!+R9*2&amp;" + "&amp;T8&amp;" )× 1/2 × "&amp;T6&amp;"  ="</f>
        <v>#REF!</v>
      </c>
      <c r="S21" s="104"/>
      <c r="T21" s="104"/>
      <c r="U21" s="157" t="e">
        <f>ROUND(((#REF!+R9*2)+T8)/2*T6,2)</f>
        <v>#REF!</v>
      </c>
      <c r="V21" s="104"/>
      <c r="W21" s="104"/>
      <c r="X21" s="109"/>
      <c r="Y21" s="104"/>
      <c r="Z21" s="108"/>
      <c r="AA21" s="118" t="s">
        <v>177</v>
      </c>
      <c r="AB21" s="104" t="e">
        <f>" ( "&amp;FIXED(#REF!+AB9*2,2)&amp;" + "&amp;FIXED(AD9,2)&amp;" ) ×1/2 ×"&amp;FIXED(AD6,2)&amp;"  ="</f>
        <v>#REF!</v>
      </c>
      <c r="AC21" s="104"/>
      <c r="AD21" s="104"/>
      <c r="AE21" s="157" t="e">
        <f>ROUND(((#REF!+AB9*2)+AD9)/2*AD6,2)</f>
        <v>#REF!</v>
      </c>
      <c r="AF21" s="104"/>
      <c r="AG21" s="104"/>
      <c r="AH21" s="109"/>
      <c r="AI21" s="104"/>
      <c r="AJ21" s="108"/>
      <c r="AK21" s="158" t="s">
        <v>178</v>
      </c>
      <c r="AL21" s="104" t="str">
        <f>"Q = A × V   = "&amp;FIXED(AQ10,3)&amp;" × "&amp;FIXED(AP19,3)&amp;"  ="</f>
        <v>Q = A × V   = 0.785 × 6.655  =</v>
      </c>
      <c r="AM21" s="104"/>
      <c r="AN21" s="161"/>
      <c r="AO21" s="131"/>
      <c r="AP21" s="134">
        <f>ROUND(AQ10*AP19,3)</f>
        <v>5.2240000000000002</v>
      </c>
      <c r="AQ21" s="104" t="s">
        <v>179</v>
      </c>
      <c r="AR21" s="109"/>
      <c r="AS21" t="s">
        <v>112</v>
      </c>
      <c r="AU21">
        <v>80</v>
      </c>
      <c r="AX21">
        <v>160.9</v>
      </c>
    </row>
    <row r="22" spans="1:50" ht="18.95" customHeight="1" thickBot="1">
      <c r="A22" s="104"/>
      <c r="B22" s="106" t="s">
        <v>180</v>
      </c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8"/>
      <c r="Q22" s="118"/>
      <c r="R22" s="104"/>
      <c r="S22" s="104"/>
      <c r="T22" s="104"/>
      <c r="U22" s="157"/>
      <c r="V22" s="104"/>
      <c r="W22" s="104"/>
      <c r="X22" s="109"/>
      <c r="Y22" s="104"/>
      <c r="Z22" s="108"/>
      <c r="AA22" s="118"/>
      <c r="AB22" s="104"/>
      <c r="AC22" s="104"/>
      <c r="AD22" s="104"/>
      <c r="AE22" s="157"/>
      <c r="AF22" s="104"/>
      <c r="AG22" s="104"/>
      <c r="AH22" s="109"/>
      <c r="AI22" s="104"/>
      <c r="AJ22" s="108"/>
      <c r="AK22" s="143"/>
      <c r="AL22" s="118"/>
      <c r="AM22" s="118"/>
      <c r="AN22" s="118"/>
      <c r="AO22" s="118"/>
      <c r="AP22" s="118"/>
      <c r="AQ22" s="118"/>
      <c r="AR22" s="109"/>
      <c r="AS22" t="s">
        <v>112</v>
      </c>
      <c r="AU22">
        <v>100</v>
      </c>
      <c r="AX22">
        <v>165</v>
      </c>
    </row>
    <row r="23" spans="1:50" ht="18.95" customHeight="1" thickBot="1">
      <c r="A23" s="104"/>
      <c r="B23" s="106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8"/>
      <c r="Q23" s="118"/>
      <c r="R23" s="104"/>
      <c r="S23" s="104"/>
      <c r="T23" s="104"/>
      <c r="U23" s="157"/>
      <c r="V23" s="104"/>
      <c r="W23" s="104"/>
      <c r="X23" s="109"/>
      <c r="Y23" s="104"/>
      <c r="Z23" s="108"/>
      <c r="AA23" s="118"/>
      <c r="AB23" s="104"/>
      <c r="AC23" s="104"/>
      <c r="AD23" s="104"/>
      <c r="AE23" s="157"/>
      <c r="AF23" s="104"/>
      <c r="AG23" s="104"/>
      <c r="AH23" s="109"/>
      <c r="AI23" s="104"/>
      <c r="AJ23" s="108"/>
      <c r="AK23" s="143"/>
      <c r="AL23" s="825" t="str">
        <f>AP21&amp;"㎥/s &gt; Qd = "&amp;AL5&amp;"㎥/s "&amp;IF(AP21&gt;AL5," -  O K  - "," -  N O  - ")</f>
        <v xml:space="preserve">5.224㎥/s &gt; Qd = 3.24㎥/s  -  O K  - </v>
      </c>
      <c r="AM23" s="825"/>
      <c r="AN23" s="825"/>
      <c r="AO23" s="825"/>
      <c r="AP23" s="825"/>
      <c r="AQ23" s="118"/>
      <c r="AR23" s="109"/>
      <c r="AS23" t="s">
        <v>113</v>
      </c>
      <c r="AU23">
        <v>10</v>
      </c>
      <c r="AX23">
        <v>217.1</v>
      </c>
    </row>
    <row r="24" spans="1:50" ht="18.95" customHeight="1">
      <c r="A24" s="104"/>
      <c r="B24" s="104"/>
      <c r="C24" s="104" t="s">
        <v>181</v>
      </c>
      <c r="D24" s="104"/>
      <c r="E24" s="104"/>
      <c r="F24" s="104"/>
      <c r="G24" s="104"/>
      <c r="H24" s="104"/>
      <c r="I24" s="104"/>
      <c r="J24" s="104"/>
      <c r="K24" s="104"/>
      <c r="L24" s="162">
        <f>ROUND((F25/24)*(24/L16)^0.557,2)</f>
        <v>124.68</v>
      </c>
      <c r="M24" s="104"/>
      <c r="N24" s="104"/>
      <c r="O24" s="104"/>
      <c r="P24" s="108"/>
      <c r="Q24" s="118" t="s">
        <v>182</v>
      </c>
      <c r="R24" s="104" t="e">
        <f>" ( "&amp;U21&amp;" / "&amp;U18&amp;" )  ="</f>
        <v>#REF!</v>
      </c>
      <c r="S24" s="104"/>
      <c r="T24" s="104"/>
      <c r="U24" s="157" t="e">
        <f>ROUND(U21/U18,3)</f>
        <v>#REF!</v>
      </c>
      <c r="V24" s="104"/>
      <c r="W24" s="104"/>
      <c r="X24" s="109"/>
      <c r="Y24" s="104"/>
      <c r="Z24" s="108"/>
      <c r="AA24" s="118" t="s">
        <v>182</v>
      </c>
      <c r="AB24" s="104" t="e">
        <f>" ( "&amp;FIXED(AE21,2)&amp;" / "&amp;FIXED(AE18,2)&amp;" ) ="</f>
        <v>#REF!</v>
      </c>
      <c r="AC24" s="104"/>
      <c r="AD24" s="104"/>
      <c r="AE24" s="157" t="e">
        <f>ROUND(AE21/AE18,3)</f>
        <v>#REF!</v>
      </c>
      <c r="AF24" s="104"/>
      <c r="AG24" s="104"/>
      <c r="AH24" s="109"/>
      <c r="AI24" s="104"/>
      <c r="AJ24" s="108"/>
      <c r="AK24" s="143"/>
      <c r="AL24" s="104"/>
      <c r="AM24" s="163"/>
      <c r="AN24" s="118"/>
      <c r="AO24" s="164"/>
      <c r="AP24" s="118"/>
      <c r="AQ24" s="104"/>
      <c r="AR24" s="119"/>
      <c r="AS24" t="s">
        <v>113</v>
      </c>
      <c r="AU24">
        <v>20</v>
      </c>
      <c r="AX24">
        <v>254</v>
      </c>
    </row>
    <row r="25" spans="1:50" ht="18.95" customHeight="1">
      <c r="A25" s="104"/>
      <c r="B25" s="104"/>
      <c r="C25" s="104"/>
      <c r="D25" s="104" t="s">
        <v>183</v>
      </c>
      <c r="E25" s="104"/>
      <c r="F25" s="144">
        <f t="array" ref="F25">MAX(IF(($AS$2:$AS$85=L26)*($AU$2:$AU$85=M26),$AX$2:$AX$85,""))</f>
        <v>305.89999999999998</v>
      </c>
      <c r="G25" s="165"/>
      <c r="H25" s="824" t="s">
        <v>184</v>
      </c>
      <c r="I25" s="824"/>
      <c r="J25" s="104"/>
      <c r="K25" s="104"/>
      <c r="L25" s="166" t="s">
        <v>185</v>
      </c>
      <c r="M25" s="166" t="s">
        <v>107</v>
      </c>
      <c r="N25" s="104"/>
      <c r="O25" s="104"/>
      <c r="P25" s="108"/>
      <c r="Q25" s="104" t="s">
        <v>186</v>
      </c>
      <c r="R25" s="104"/>
      <c r="S25" s="104"/>
      <c r="T25" s="104"/>
      <c r="U25" s="157"/>
      <c r="V25" s="104"/>
      <c r="W25" s="104"/>
      <c r="X25" s="109"/>
      <c r="Y25" s="104"/>
      <c r="Z25" s="108"/>
      <c r="AA25" s="104" t="s">
        <v>186</v>
      </c>
      <c r="AB25" s="104"/>
      <c r="AC25" s="104"/>
      <c r="AD25" s="104"/>
      <c r="AE25" s="157"/>
      <c r="AF25" s="104"/>
      <c r="AG25" s="104"/>
      <c r="AH25" s="109"/>
      <c r="AI25" s="104"/>
      <c r="AJ25" s="108"/>
      <c r="AK25" s="158" t="s">
        <v>187</v>
      </c>
      <c r="AL25" s="118">
        <f>ROUND(AP21/AL5*100,)</f>
        <v>161</v>
      </c>
      <c r="AM25" s="104" t="s">
        <v>165</v>
      </c>
      <c r="AN25" s="118"/>
      <c r="AO25" s="164"/>
      <c r="AP25" s="118"/>
      <c r="AQ25" s="104"/>
      <c r="AR25" s="119"/>
      <c r="AS25" t="s">
        <v>113</v>
      </c>
      <c r="AU25">
        <v>30</v>
      </c>
      <c r="AX25">
        <v>275.2</v>
      </c>
    </row>
    <row r="26" spans="1:50" ht="18.95" customHeight="1">
      <c r="A26" s="104"/>
      <c r="B26" s="104"/>
      <c r="C26" s="104"/>
      <c r="D26" s="104"/>
      <c r="E26" s="104"/>
      <c r="F26" s="165"/>
      <c r="G26" s="165"/>
      <c r="H26" s="118"/>
      <c r="I26" s="118"/>
      <c r="J26" s="104"/>
      <c r="K26" s="104"/>
      <c r="L26" s="167" t="s">
        <v>690</v>
      </c>
      <c r="M26" s="167">
        <v>100</v>
      </c>
      <c r="N26" s="104"/>
      <c r="O26" s="104"/>
      <c r="P26" s="108"/>
      <c r="Q26" s="118" t="s">
        <v>188</v>
      </c>
      <c r="R26" s="104" t="e">
        <f>" 1 / "&amp;#REF!&amp;" × "&amp;U24&amp;"^ ⅔ × "&amp;T13&amp;" ^½  ="</f>
        <v>#REF!</v>
      </c>
      <c r="S26" s="104"/>
      <c r="T26" s="104"/>
      <c r="U26" s="157" t="e">
        <f>ROUND(1/#REF!*U24^(2/3)*T13^(1/2),3)</f>
        <v>#REF!</v>
      </c>
      <c r="V26" s="104" t="s">
        <v>189</v>
      </c>
      <c r="W26" s="104"/>
      <c r="X26" s="109"/>
      <c r="Y26" s="104"/>
      <c r="Z26" s="108"/>
      <c r="AA26" s="118" t="s">
        <v>188</v>
      </c>
      <c r="AB26" s="104" t="e">
        <f>" 1/"&amp;FIXED(#REF!,3)&amp;" ×"&amp;FIXED(AE24,3)&amp;"^ ⅔ ×"&amp;FIXED(AD13,3)&amp;" ^½ ="</f>
        <v>#REF!</v>
      </c>
      <c r="AC26" s="104"/>
      <c r="AD26" s="104"/>
      <c r="AE26" s="157" t="e">
        <f>ROUND(1/#REF!*AE24^(2/3)*AD13^(1/2),3)</f>
        <v>#REF!</v>
      </c>
      <c r="AF26" s="104" t="s">
        <v>189</v>
      </c>
      <c r="AG26" s="104"/>
      <c r="AH26" s="109"/>
      <c r="AI26" s="104"/>
      <c r="AJ26" s="108"/>
      <c r="AK26" s="104"/>
      <c r="AL26" s="104"/>
      <c r="AM26" s="104"/>
      <c r="AN26" s="104"/>
      <c r="AO26" s="104"/>
      <c r="AP26" s="104"/>
      <c r="AQ26" s="104"/>
      <c r="AR26" s="119"/>
      <c r="AS26" t="s">
        <v>113</v>
      </c>
      <c r="AU26">
        <v>50</v>
      </c>
      <c r="AX26">
        <v>301.7</v>
      </c>
    </row>
    <row r="27" spans="1:50" ht="18.95" customHeight="1" thickBot="1">
      <c r="A27" s="104"/>
      <c r="B27" s="104"/>
      <c r="C27" s="104"/>
      <c r="D27" s="104"/>
      <c r="E27" s="104"/>
      <c r="F27" s="165"/>
      <c r="G27" s="165"/>
      <c r="H27" s="118"/>
      <c r="I27" s="118"/>
      <c r="J27" s="104"/>
      <c r="K27" s="104"/>
      <c r="L27" s="168"/>
      <c r="M27" s="168"/>
      <c r="N27" s="104"/>
      <c r="O27" s="104"/>
      <c r="P27" s="108"/>
      <c r="Q27" s="118"/>
      <c r="R27" s="104"/>
      <c r="S27" s="104"/>
      <c r="T27" s="104"/>
      <c r="U27" s="104"/>
      <c r="V27" s="104"/>
      <c r="W27" s="104"/>
      <c r="X27" s="109"/>
      <c r="Y27" s="104"/>
      <c r="Z27" s="108"/>
      <c r="AA27" s="118"/>
      <c r="AB27" s="104"/>
      <c r="AC27" s="104"/>
      <c r="AD27" s="104"/>
      <c r="AE27" s="157"/>
      <c r="AF27" s="104"/>
      <c r="AG27" s="104"/>
      <c r="AH27" s="109"/>
      <c r="AI27" s="104"/>
      <c r="AJ27" s="169"/>
      <c r="AK27" s="170"/>
      <c r="AL27" s="170"/>
      <c r="AM27" s="170"/>
      <c r="AN27" s="170"/>
      <c r="AO27" s="170"/>
      <c r="AP27" s="170"/>
      <c r="AQ27" s="170"/>
      <c r="AR27" s="171"/>
      <c r="AS27" t="s">
        <v>113</v>
      </c>
      <c r="AU27">
        <v>70</v>
      </c>
      <c r="AX27">
        <v>319.10000000000002</v>
      </c>
    </row>
    <row r="28" spans="1:50" ht="18.95" customHeight="1">
      <c r="A28" s="104"/>
      <c r="B28" s="104"/>
      <c r="C28" s="104"/>
      <c r="D28" s="104" t="s">
        <v>190</v>
      </c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72"/>
      <c r="Q28" s="173"/>
      <c r="R28" s="174"/>
      <c r="S28" s="174"/>
      <c r="T28" s="174"/>
      <c r="U28" s="174"/>
      <c r="V28" s="174"/>
      <c r="W28" s="174"/>
      <c r="X28" s="175"/>
      <c r="Y28" s="104"/>
      <c r="Z28" s="172"/>
      <c r="AA28" s="173"/>
      <c r="AB28" s="174"/>
      <c r="AC28" s="174"/>
      <c r="AD28" s="174"/>
      <c r="AE28" s="176"/>
      <c r="AF28" s="174"/>
      <c r="AG28" s="174"/>
      <c r="AH28" s="175"/>
      <c r="AI28" s="104"/>
      <c r="AJ28" s="104"/>
      <c r="AK28" s="104"/>
      <c r="AL28" s="104"/>
      <c r="AM28" s="104"/>
      <c r="AN28" s="104"/>
      <c r="AO28" s="104"/>
      <c r="AP28" s="104"/>
      <c r="AQ28" s="104"/>
      <c r="AR28" s="104"/>
      <c r="AS28" t="s">
        <v>113</v>
      </c>
      <c r="AU28">
        <v>80</v>
      </c>
      <c r="AX28">
        <v>326</v>
      </c>
    </row>
    <row r="29" spans="1:50" ht="18.95" customHeight="1">
      <c r="A29" s="10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49"/>
      <c r="Q29" s="155"/>
      <c r="R29" s="150"/>
      <c r="S29" s="150"/>
      <c r="T29" s="150"/>
      <c r="U29" s="150"/>
      <c r="V29" s="150"/>
      <c r="W29" s="150"/>
      <c r="X29" s="151"/>
      <c r="Y29" s="104"/>
      <c r="Z29" s="149"/>
      <c r="AA29" s="155"/>
      <c r="AB29" s="150"/>
      <c r="AC29" s="150"/>
      <c r="AD29" s="150"/>
      <c r="AE29" s="177"/>
      <c r="AF29" s="150"/>
      <c r="AG29" s="150"/>
      <c r="AH29" s="151"/>
      <c r="AI29" s="104"/>
      <c r="AJ29" s="104"/>
      <c r="AK29" s="104"/>
      <c r="AL29" s="104"/>
      <c r="AM29" s="104"/>
      <c r="AN29" s="104"/>
      <c r="AO29" s="104"/>
      <c r="AP29" s="104"/>
      <c r="AQ29" s="104"/>
      <c r="AR29" s="104"/>
      <c r="AS29" t="s">
        <v>113</v>
      </c>
      <c r="AU29">
        <v>100</v>
      </c>
      <c r="AX29">
        <v>337.5</v>
      </c>
    </row>
    <row r="30" spans="1:50" ht="18.95" customHeight="1">
      <c r="AS30" t="s">
        <v>114</v>
      </c>
      <c r="AU30">
        <v>10</v>
      </c>
      <c r="AX30">
        <v>170.1</v>
      </c>
    </row>
    <row r="31" spans="1:50" ht="18.95" customHeight="1">
      <c r="AS31" t="s">
        <v>114</v>
      </c>
      <c r="AU31">
        <v>20</v>
      </c>
      <c r="AX31">
        <v>196.1</v>
      </c>
    </row>
    <row r="32" spans="1:50" ht="18.95" customHeight="1">
      <c r="AS32" t="s">
        <v>114</v>
      </c>
      <c r="AU32">
        <v>30</v>
      </c>
      <c r="AX32">
        <v>211</v>
      </c>
    </row>
    <row r="33" spans="17:50" ht="18.95" customHeight="1">
      <c r="AS33" t="s">
        <v>114</v>
      </c>
      <c r="AU33">
        <v>50</v>
      </c>
      <c r="AX33">
        <v>229.8</v>
      </c>
    </row>
    <row r="34" spans="17:50" ht="18.95" customHeight="1">
      <c r="AS34" t="s">
        <v>114</v>
      </c>
      <c r="AU34">
        <v>70</v>
      </c>
      <c r="AX34">
        <v>242</v>
      </c>
    </row>
    <row r="35" spans="17:50" ht="18.95" customHeight="1">
      <c r="AS35" t="s">
        <v>114</v>
      </c>
      <c r="AU35">
        <v>80</v>
      </c>
      <c r="AX35">
        <v>246.9</v>
      </c>
    </row>
    <row r="36" spans="17:50" ht="18.95" customHeight="1">
      <c r="Q36" s="802"/>
      <c r="R36" s="802"/>
      <c r="AS36" t="s">
        <v>114</v>
      </c>
      <c r="AU36">
        <v>100</v>
      </c>
      <c r="AX36">
        <v>255</v>
      </c>
    </row>
    <row r="37" spans="17:50" ht="18.95" customHeight="1">
      <c r="AS37" s="612" t="s">
        <v>115</v>
      </c>
      <c r="AT37" s="717"/>
      <c r="AU37" s="612">
        <v>10</v>
      </c>
      <c r="AV37" s="718"/>
      <c r="AW37" s="717"/>
      <c r="AX37" s="611">
        <v>233.5</v>
      </c>
    </row>
    <row r="38" spans="17:50" ht="18.95" customHeight="1">
      <c r="AS38" s="612" t="s">
        <v>115</v>
      </c>
      <c r="AT38" s="717"/>
      <c r="AU38" s="612">
        <v>20</v>
      </c>
      <c r="AV38" s="718"/>
      <c r="AW38" s="717"/>
      <c r="AX38" s="611">
        <v>273.89999999999998</v>
      </c>
    </row>
    <row r="39" spans="17:50" ht="18.95" customHeight="1">
      <c r="AS39" s="612" t="s">
        <v>115</v>
      </c>
      <c r="AT39" s="717"/>
      <c r="AU39" s="612">
        <v>30</v>
      </c>
      <c r="AV39" s="718"/>
      <c r="AW39" s="717"/>
      <c r="AX39" s="611">
        <v>297.2</v>
      </c>
    </row>
    <row r="40" spans="17:50" ht="18.95" customHeight="1">
      <c r="AS40" s="612" t="s">
        <v>115</v>
      </c>
      <c r="AT40" s="717"/>
      <c r="AU40" s="612">
        <v>50</v>
      </c>
      <c r="AV40" s="718"/>
      <c r="AW40" s="717"/>
      <c r="AX40" s="611">
        <v>326.3</v>
      </c>
    </row>
    <row r="41" spans="17:50" ht="18.95" customHeight="1">
      <c r="S41" s="802"/>
      <c r="AS41" s="612" t="s">
        <v>115</v>
      </c>
      <c r="AT41" s="717"/>
      <c r="AU41" s="612">
        <v>70</v>
      </c>
      <c r="AV41" s="718"/>
      <c r="AW41" s="717"/>
      <c r="AX41" s="611">
        <v>345.3</v>
      </c>
    </row>
    <row r="42" spans="17:50" ht="18.95" customHeight="1">
      <c r="S42" s="802"/>
      <c r="T42" s="802"/>
      <c r="AS42" s="612" t="s">
        <v>115</v>
      </c>
      <c r="AT42" s="717"/>
      <c r="AU42" s="612">
        <v>80</v>
      </c>
      <c r="AV42" s="718"/>
      <c r="AW42" s="717"/>
      <c r="AX42" s="611">
        <v>352.9</v>
      </c>
    </row>
    <row r="43" spans="17:50" ht="18.95" customHeight="1">
      <c r="S43" s="802"/>
      <c r="T43" s="802"/>
      <c r="AS43" s="612" t="s">
        <v>115</v>
      </c>
      <c r="AT43" s="717"/>
      <c r="AU43" s="612">
        <v>100</v>
      </c>
      <c r="AV43" s="718"/>
      <c r="AW43" s="717"/>
      <c r="AX43" s="611">
        <v>414.2</v>
      </c>
    </row>
    <row r="44" spans="17:50" ht="18.95" customHeight="1">
      <c r="AS44" t="s">
        <v>116</v>
      </c>
      <c r="AU44">
        <v>10</v>
      </c>
      <c r="AX44">
        <v>213.4</v>
      </c>
    </row>
    <row r="45" spans="17:50" ht="18.95" customHeight="1">
      <c r="AS45" t="s">
        <v>116</v>
      </c>
      <c r="AU45">
        <v>20</v>
      </c>
      <c r="AX45">
        <v>245.8</v>
      </c>
    </row>
    <row r="46" spans="17:50" ht="18.95" customHeight="1">
      <c r="AS46" t="s">
        <v>116</v>
      </c>
      <c r="AU46">
        <v>30</v>
      </c>
      <c r="AX46">
        <v>264.39999999999998</v>
      </c>
    </row>
    <row r="47" spans="17:50" ht="18.95" customHeight="1">
      <c r="AS47" t="s">
        <v>116</v>
      </c>
      <c r="AU47">
        <v>50</v>
      </c>
      <c r="AX47">
        <v>287.7</v>
      </c>
    </row>
    <row r="48" spans="17:50" ht="18.95" customHeight="1">
      <c r="AS48" t="s">
        <v>116</v>
      </c>
      <c r="AU48">
        <v>70</v>
      </c>
      <c r="AX48">
        <v>302.89999999999998</v>
      </c>
    </row>
    <row r="49" spans="16:50" ht="18.95" customHeight="1">
      <c r="AS49" t="s">
        <v>116</v>
      </c>
      <c r="AU49">
        <v>80</v>
      </c>
      <c r="AX49">
        <v>309</v>
      </c>
    </row>
    <row r="50" spans="16:50" ht="18.95" customHeight="1">
      <c r="AS50" t="s">
        <v>116</v>
      </c>
      <c r="AU50">
        <v>100</v>
      </c>
      <c r="AX50">
        <v>319.10000000000002</v>
      </c>
    </row>
    <row r="51" spans="16:50" ht="18.95" customHeight="1">
      <c r="P51" s="802"/>
      <c r="Q51" s="802"/>
      <c r="AS51" t="s">
        <v>117</v>
      </c>
      <c r="AU51">
        <v>10</v>
      </c>
      <c r="AX51">
        <v>154.5</v>
      </c>
    </row>
    <row r="52" spans="16:50" ht="18.95" customHeight="1">
      <c r="AS52" t="s">
        <v>117</v>
      </c>
      <c r="AU52">
        <v>20</v>
      </c>
      <c r="AX52">
        <v>173.6</v>
      </c>
    </row>
    <row r="53" spans="16:50" ht="18.95" customHeight="1">
      <c r="AS53" t="s">
        <v>117</v>
      </c>
      <c r="AU53">
        <v>30</v>
      </c>
      <c r="AX53">
        <v>184.6</v>
      </c>
    </row>
    <row r="54" spans="16:50" ht="18.95" customHeight="1">
      <c r="AS54" t="s">
        <v>117</v>
      </c>
      <c r="AU54">
        <v>50</v>
      </c>
      <c r="AX54">
        <v>198.3</v>
      </c>
    </row>
    <row r="55" spans="16:50" ht="18.95" customHeight="1">
      <c r="AS55" t="s">
        <v>117</v>
      </c>
      <c r="AU55">
        <v>70</v>
      </c>
      <c r="AX55">
        <v>207.3</v>
      </c>
    </row>
    <row r="56" spans="16:50" ht="18.95" customHeight="1">
      <c r="AS56" t="s">
        <v>117</v>
      </c>
      <c r="AU56">
        <v>80</v>
      </c>
      <c r="AX56">
        <v>210.9</v>
      </c>
    </row>
    <row r="57" spans="16:50" ht="18.95" customHeight="1">
      <c r="AS57" t="s">
        <v>117</v>
      </c>
      <c r="AU57">
        <v>100</v>
      </c>
      <c r="AX57">
        <v>216.8</v>
      </c>
    </row>
    <row r="58" spans="16:50" ht="18.95" customHeight="1">
      <c r="AS58" t="s">
        <v>118</v>
      </c>
      <c r="AU58">
        <v>10</v>
      </c>
      <c r="AX58">
        <v>172.2</v>
      </c>
    </row>
    <row r="59" spans="16:50" ht="18.95" customHeight="1">
      <c r="AS59" t="s">
        <v>118</v>
      </c>
      <c r="AU59">
        <v>20</v>
      </c>
      <c r="AX59">
        <v>197.2</v>
      </c>
    </row>
    <row r="60" spans="16:50" ht="18.95" customHeight="1">
      <c r="AS60" t="s">
        <v>118</v>
      </c>
      <c r="AU60">
        <v>30</v>
      </c>
      <c r="AX60">
        <v>211.6</v>
      </c>
    </row>
    <row r="61" spans="16:50" ht="18.95" customHeight="1">
      <c r="AS61" t="s">
        <v>118</v>
      </c>
      <c r="AU61">
        <v>50</v>
      </c>
      <c r="AX61">
        <v>229.6</v>
      </c>
    </row>
    <row r="62" spans="16:50" ht="18.95" customHeight="1">
      <c r="AS62" t="s">
        <v>118</v>
      </c>
      <c r="AU62">
        <v>70</v>
      </c>
      <c r="AX62">
        <v>241.4</v>
      </c>
    </row>
    <row r="63" spans="16:50" ht="18.95" customHeight="1">
      <c r="AS63" t="s">
        <v>118</v>
      </c>
      <c r="AU63">
        <v>80</v>
      </c>
      <c r="AX63">
        <v>246.1</v>
      </c>
    </row>
    <row r="64" spans="16:50" ht="18.95" customHeight="1">
      <c r="AS64" t="s">
        <v>118</v>
      </c>
      <c r="AU64">
        <v>100</v>
      </c>
      <c r="AX64">
        <v>253.9</v>
      </c>
    </row>
    <row r="65" spans="45:50" ht="18.95" customHeight="1">
      <c r="AS65" t="s">
        <v>119</v>
      </c>
      <c r="AU65">
        <v>10</v>
      </c>
      <c r="AX65">
        <v>149.19999999999999</v>
      </c>
    </row>
    <row r="66" spans="45:50" ht="18.95" customHeight="1">
      <c r="AS66" t="s">
        <v>119</v>
      </c>
      <c r="AU66">
        <v>20</v>
      </c>
      <c r="AX66">
        <v>168.1</v>
      </c>
    </row>
    <row r="67" spans="45:50" ht="18.95" customHeight="1">
      <c r="AS67" t="s">
        <v>119</v>
      </c>
      <c r="AU67">
        <v>30</v>
      </c>
      <c r="AX67">
        <v>179.1</v>
      </c>
    </row>
    <row r="68" spans="45:50" ht="18.95" customHeight="1">
      <c r="AS68" t="s">
        <v>119</v>
      </c>
      <c r="AU68">
        <v>50</v>
      </c>
      <c r="AX68">
        <v>192.7</v>
      </c>
    </row>
    <row r="69" spans="45:50" ht="18.95" customHeight="1">
      <c r="AS69" t="s">
        <v>119</v>
      </c>
      <c r="AU69">
        <v>70</v>
      </c>
      <c r="AX69">
        <v>201.6</v>
      </c>
    </row>
    <row r="70" spans="45:50" ht="18.95" customHeight="1">
      <c r="AS70" t="s">
        <v>119</v>
      </c>
      <c r="AU70">
        <v>80</v>
      </c>
      <c r="AX70">
        <v>205.2</v>
      </c>
    </row>
    <row r="71" spans="45:50" ht="18.95" customHeight="1">
      <c r="AS71" t="s">
        <v>119</v>
      </c>
      <c r="AU71">
        <v>100</v>
      </c>
      <c r="AX71">
        <v>211.1</v>
      </c>
    </row>
    <row r="72" spans="45:50" ht="18.95" customHeight="1">
      <c r="AS72" t="s">
        <v>120</v>
      </c>
      <c r="AU72">
        <v>10</v>
      </c>
      <c r="AX72">
        <v>147.4</v>
      </c>
    </row>
    <row r="73" spans="45:50" ht="18.95" customHeight="1">
      <c r="AS73" t="s">
        <v>120</v>
      </c>
      <c r="AU73">
        <v>20</v>
      </c>
      <c r="AX73">
        <v>164.7</v>
      </c>
    </row>
    <row r="74" spans="45:50" ht="18.95" customHeight="1">
      <c r="AS74" t="s">
        <v>120</v>
      </c>
      <c r="AU74">
        <v>30</v>
      </c>
      <c r="AX74">
        <v>174.6</v>
      </c>
    </row>
    <row r="75" spans="45:50" ht="18.95" customHeight="1">
      <c r="AS75" t="s">
        <v>120</v>
      </c>
      <c r="AU75">
        <v>50</v>
      </c>
      <c r="AX75">
        <v>187</v>
      </c>
    </row>
    <row r="76" spans="45:50" ht="18.95" customHeight="1">
      <c r="AS76" t="s">
        <v>120</v>
      </c>
      <c r="AU76">
        <v>70</v>
      </c>
      <c r="AX76">
        <v>195.2</v>
      </c>
    </row>
    <row r="77" spans="45:50" ht="18.95" customHeight="1">
      <c r="AS77" t="s">
        <v>120</v>
      </c>
      <c r="AU77">
        <v>80</v>
      </c>
      <c r="AX77">
        <v>198.4</v>
      </c>
    </row>
    <row r="78" spans="45:50" ht="18.95" customHeight="1">
      <c r="AS78" t="s">
        <v>120</v>
      </c>
      <c r="AU78">
        <v>100</v>
      </c>
      <c r="AX78">
        <v>203.8</v>
      </c>
    </row>
    <row r="79" spans="45:50" ht="18.95" customHeight="1">
      <c r="AS79" t="s">
        <v>121</v>
      </c>
      <c r="AU79">
        <v>10</v>
      </c>
      <c r="AX79">
        <v>168.1</v>
      </c>
    </row>
    <row r="80" spans="45:50" ht="18.95" customHeight="1">
      <c r="AS80" t="s">
        <v>121</v>
      </c>
      <c r="AU80">
        <v>20</v>
      </c>
      <c r="AX80">
        <v>188.2</v>
      </c>
    </row>
    <row r="81" spans="45:50" ht="18.95" customHeight="1">
      <c r="AS81" t="s">
        <v>121</v>
      </c>
      <c r="AU81">
        <v>30</v>
      </c>
      <c r="AX81">
        <v>199.7</v>
      </c>
    </row>
    <row r="82" spans="45:50" ht="18.95" customHeight="1">
      <c r="AS82" t="s">
        <v>121</v>
      </c>
      <c r="AU82">
        <v>50</v>
      </c>
      <c r="AX82">
        <v>214.2</v>
      </c>
    </row>
    <row r="83" spans="45:50" ht="18.95" customHeight="1">
      <c r="AS83" t="s">
        <v>121</v>
      </c>
      <c r="AU83">
        <v>70</v>
      </c>
      <c r="AX83">
        <v>223.6</v>
      </c>
    </row>
    <row r="84" spans="45:50" ht="18.95" customHeight="1">
      <c r="AS84" t="s">
        <v>121</v>
      </c>
      <c r="AU84">
        <v>80</v>
      </c>
      <c r="AX84">
        <v>227.4</v>
      </c>
    </row>
    <row r="85" spans="45:50" ht="18.95" customHeight="1">
      <c r="AS85" t="s">
        <v>121</v>
      </c>
      <c r="AU85">
        <v>100</v>
      </c>
      <c r="AX85">
        <v>233.6</v>
      </c>
    </row>
    <row r="86" spans="45:50" ht="18.95" customHeight="1"/>
    <row r="87" spans="45:50" ht="18.95" customHeight="1"/>
    <row r="88" spans="45:50" ht="18.95" customHeight="1"/>
    <row r="89" spans="45:50" ht="18.95" customHeight="1"/>
    <row r="90" spans="45:50" ht="18.95" customHeight="1"/>
    <row r="91" spans="45:50" ht="18.95" customHeight="1"/>
    <row r="92" spans="45:50" ht="18.95" customHeight="1"/>
    <row r="93" spans="45:50" ht="18.95" customHeight="1"/>
    <row r="94" spans="45:50" ht="18.95" customHeight="1"/>
    <row r="95" spans="45:50" ht="18.95" customHeight="1"/>
    <row r="96" spans="45:50" ht="18.95" customHeight="1"/>
    <row r="97" ht="18.95" customHeight="1"/>
    <row r="98" ht="18.95" customHeight="1"/>
    <row r="99" ht="18.95" customHeight="1"/>
    <row r="100" ht="18.95" customHeight="1"/>
    <row r="101" ht="18.95" customHeight="1"/>
    <row r="102" ht="18.95" customHeight="1"/>
    <row r="103" ht="18.95" customHeight="1"/>
    <row r="104" ht="18.95" customHeight="1"/>
    <row r="105" ht="18.95" customHeight="1"/>
    <row r="106" ht="18.95" customHeight="1"/>
    <row r="107" ht="18.95" customHeight="1"/>
    <row r="108" ht="18.95" customHeight="1"/>
    <row r="109" ht="18.95" customHeight="1"/>
    <row r="110" ht="18.95" customHeight="1"/>
    <row r="111" ht="18.95" customHeight="1"/>
    <row r="112" ht="18.95" customHeight="1"/>
    <row r="113" ht="18.95" customHeight="1"/>
    <row r="114" ht="18.95" customHeight="1"/>
    <row r="115" ht="18.95" customHeight="1"/>
    <row r="116" ht="18.95" customHeight="1"/>
    <row r="117" ht="18.95" customHeight="1"/>
    <row r="118" ht="18.95" customHeight="1"/>
    <row r="119" ht="18.95" customHeight="1"/>
    <row r="120" ht="18.95" customHeight="1"/>
  </sheetData>
  <mergeCells count="15">
    <mergeCell ref="P51:Q51"/>
    <mergeCell ref="AU1:AW1"/>
    <mergeCell ref="AX1:AZ1"/>
    <mergeCell ref="D2:E2"/>
    <mergeCell ref="AJ3:AK3"/>
    <mergeCell ref="S5:S7"/>
    <mergeCell ref="AC5:AC7"/>
    <mergeCell ref="T6:T7"/>
    <mergeCell ref="AD6:AD7"/>
    <mergeCell ref="H7:I7"/>
    <mergeCell ref="AL23:AP23"/>
    <mergeCell ref="H25:I25"/>
    <mergeCell ref="Q36:R36"/>
    <mergeCell ref="S41:S43"/>
    <mergeCell ref="T42:T43"/>
  </mergeCells>
  <phoneticPr fontId="5" type="noConversion"/>
  <dataValidations count="2">
    <dataValidation type="list" allowBlank="1" showInputMessage="1" showErrorMessage="1" sqref="M26:M27">
      <formula1>"10,20,30,50,70,80,100"</formula1>
    </dataValidation>
    <dataValidation type="list" allowBlank="1" showInputMessage="1" showErrorMessage="1" sqref="L26:L27">
      <formula1>"울진,추풍령,안동,포항,대구,춘양,영주,문경,영덕,의성,구미,영천, "</formula1>
    </dataValidation>
  </dataValidations>
  <pageMargins left="0.69" right="0.15748031496062992" top="0.78740157480314965" bottom="0.59055118110236227" header="0.51181102362204722" footer="0.51181102362204722"/>
  <pageSetup paperSize="9" scale="83" orientation="landscape" blackAndWhite="1" r:id="rId1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Y88"/>
  <sheetViews>
    <sheetView showGridLines="0" view="pageBreakPreview" zoomScaleNormal="115" zoomScaleSheetLayoutView="100" workbookViewId="0">
      <selection activeCell="T25" sqref="T25"/>
    </sheetView>
  </sheetViews>
  <sheetFormatPr defaultRowHeight="14.25"/>
  <cols>
    <col min="1" max="1" width="2.5" style="516" customWidth="1"/>
    <col min="2" max="2" width="13.125" style="516" customWidth="1"/>
    <col min="3" max="3" width="14.625" style="516" customWidth="1"/>
    <col min="4" max="4" width="6.375" style="516" customWidth="1"/>
    <col min="5" max="5" width="9.375" style="516" customWidth="1"/>
    <col min="6" max="7" width="6.375" style="516" customWidth="1"/>
    <col min="8" max="8" width="6" style="516" customWidth="1"/>
    <col min="9" max="9" width="6.375" style="516" customWidth="1"/>
    <col min="10" max="10" width="8.125" style="516" customWidth="1"/>
    <col min="11" max="11" width="6.375" style="516" customWidth="1"/>
    <col min="12" max="13" width="5.875" style="516" customWidth="1"/>
    <col min="14" max="14" width="9.25" style="516" customWidth="1"/>
    <col min="15" max="15" width="11.75" style="516" customWidth="1"/>
    <col min="16" max="23" width="7.25" style="516" customWidth="1"/>
    <col min="24" max="28" width="6.375" style="516" customWidth="1"/>
    <col min="29" max="256" width="9" style="516"/>
    <col min="257" max="257" width="8.25" style="516" customWidth="1"/>
    <col min="258" max="259" width="9" style="516"/>
    <col min="260" max="261" width="1.5" style="516" customWidth="1"/>
    <col min="262" max="264" width="9" style="516"/>
    <col min="265" max="265" width="10.75" style="516" customWidth="1"/>
    <col min="266" max="271" width="4" style="516" customWidth="1"/>
    <col min="272" max="512" width="9" style="516"/>
    <col min="513" max="513" width="8.25" style="516" customWidth="1"/>
    <col min="514" max="515" width="9" style="516"/>
    <col min="516" max="517" width="1.5" style="516" customWidth="1"/>
    <col min="518" max="520" width="9" style="516"/>
    <col min="521" max="521" width="10.75" style="516" customWidth="1"/>
    <col min="522" max="527" width="4" style="516" customWidth="1"/>
    <col min="528" max="768" width="9" style="516"/>
    <col min="769" max="769" width="8.25" style="516" customWidth="1"/>
    <col min="770" max="771" width="9" style="516"/>
    <col min="772" max="773" width="1.5" style="516" customWidth="1"/>
    <col min="774" max="776" width="9" style="516"/>
    <col min="777" max="777" width="10.75" style="516" customWidth="1"/>
    <col min="778" max="783" width="4" style="516" customWidth="1"/>
    <col min="784" max="1024" width="9" style="516"/>
    <col min="1025" max="1025" width="8.25" style="516" customWidth="1"/>
    <col min="1026" max="1027" width="9" style="516"/>
    <col min="1028" max="1029" width="1.5" style="516" customWidth="1"/>
    <col min="1030" max="1032" width="9" style="516"/>
    <col min="1033" max="1033" width="10.75" style="516" customWidth="1"/>
    <col min="1034" max="1039" width="4" style="516" customWidth="1"/>
    <col min="1040" max="1280" width="9" style="516"/>
    <col min="1281" max="1281" width="8.25" style="516" customWidth="1"/>
    <col min="1282" max="1283" width="9" style="516"/>
    <col min="1284" max="1285" width="1.5" style="516" customWidth="1"/>
    <col min="1286" max="1288" width="9" style="516"/>
    <col min="1289" max="1289" width="10.75" style="516" customWidth="1"/>
    <col min="1290" max="1295" width="4" style="516" customWidth="1"/>
    <col min="1296" max="1536" width="9" style="516"/>
    <col min="1537" max="1537" width="8.25" style="516" customWidth="1"/>
    <col min="1538" max="1539" width="9" style="516"/>
    <col min="1540" max="1541" width="1.5" style="516" customWidth="1"/>
    <col min="1542" max="1544" width="9" style="516"/>
    <col min="1545" max="1545" width="10.75" style="516" customWidth="1"/>
    <col min="1546" max="1551" width="4" style="516" customWidth="1"/>
    <col min="1552" max="1792" width="9" style="516"/>
    <col min="1793" max="1793" width="8.25" style="516" customWidth="1"/>
    <col min="1794" max="1795" width="9" style="516"/>
    <col min="1796" max="1797" width="1.5" style="516" customWidth="1"/>
    <col min="1798" max="1800" width="9" style="516"/>
    <col min="1801" max="1801" width="10.75" style="516" customWidth="1"/>
    <col min="1802" max="1807" width="4" style="516" customWidth="1"/>
    <col min="1808" max="2048" width="9" style="516"/>
    <col min="2049" max="2049" width="8.25" style="516" customWidth="1"/>
    <col min="2050" max="2051" width="9" style="516"/>
    <col min="2052" max="2053" width="1.5" style="516" customWidth="1"/>
    <col min="2054" max="2056" width="9" style="516"/>
    <col min="2057" max="2057" width="10.75" style="516" customWidth="1"/>
    <col min="2058" max="2063" width="4" style="516" customWidth="1"/>
    <col min="2064" max="2304" width="9" style="516"/>
    <col min="2305" max="2305" width="8.25" style="516" customWidth="1"/>
    <col min="2306" max="2307" width="9" style="516"/>
    <col min="2308" max="2309" width="1.5" style="516" customWidth="1"/>
    <col min="2310" max="2312" width="9" style="516"/>
    <col min="2313" max="2313" width="10.75" style="516" customWidth="1"/>
    <col min="2314" max="2319" width="4" style="516" customWidth="1"/>
    <col min="2320" max="2560" width="9" style="516"/>
    <col min="2561" max="2561" width="8.25" style="516" customWidth="1"/>
    <col min="2562" max="2563" width="9" style="516"/>
    <col min="2564" max="2565" width="1.5" style="516" customWidth="1"/>
    <col min="2566" max="2568" width="9" style="516"/>
    <col min="2569" max="2569" width="10.75" style="516" customWidth="1"/>
    <col min="2570" max="2575" width="4" style="516" customWidth="1"/>
    <col min="2576" max="2816" width="9" style="516"/>
    <col min="2817" max="2817" width="8.25" style="516" customWidth="1"/>
    <col min="2818" max="2819" width="9" style="516"/>
    <col min="2820" max="2821" width="1.5" style="516" customWidth="1"/>
    <col min="2822" max="2824" width="9" style="516"/>
    <col min="2825" max="2825" width="10.75" style="516" customWidth="1"/>
    <col min="2826" max="2831" width="4" style="516" customWidth="1"/>
    <col min="2832" max="3072" width="9" style="516"/>
    <col min="3073" max="3073" width="8.25" style="516" customWidth="1"/>
    <col min="3074" max="3075" width="9" style="516"/>
    <col min="3076" max="3077" width="1.5" style="516" customWidth="1"/>
    <col min="3078" max="3080" width="9" style="516"/>
    <col min="3081" max="3081" width="10.75" style="516" customWidth="1"/>
    <col min="3082" max="3087" width="4" style="516" customWidth="1"/>
    <col min="3088" max="3328" width="9" style="516"/>
    <col min="3329" max="3329" width="8.25" style="516" customWidth="1"/>
    <col min="3330" max="3331" width="9" style="516"/>
    <col min="3332" max="3333" width="1.5" style="516" customWidth="1"/>
    <col min="3334" max="3336" width="9" style="516"/>
    <col min="3337" max="3337" width="10.75" style="516" customWidth="1"/>
    <col min="3338" max="3343" width="4" style="516" customWidth="1"/>
    <col min="3344" max="3584" width="9" style="516"/>
    <col min="3585" max="3585" width="8.25" style="516" customWidth="1"/>
    <col min="3586" max="3587" width="9" style="516"/>
    <col min="3588" max="3589" width="1.5" style="516" customWidth="1"/>
    <col min="3590" max="3592" width="9" style="516"/>
    <col min="3593" max="3593" width="10.75" style="516" customWidth="1"/>
    <col min="3594" max="3599" width="4" style="516" customWidth="1"/>
    <col min="3600" max="3840" width="9" style="516"/>
    <col min="3841" max="3841" width="8.25" style="516" customWidth="1"/>
    <col min="3842" max="3843" width="9" style="516"/>
    <col min="3844" max="3845" width="1.5" style="516" customWidth="1"/>
    <col min="3846" max="3848" width="9" style="516"/>
    <col min="3849" max="3849" width="10.75" style="516" customWidth="1"/>
    <col min="3850" max="3855" width="4" style="516" customWidth="1"/>
    <col min="3856" max="4096" width="9" style="516"/>
    <col min="4097" max="4097" width="8.25" style="516" customWidth="1"/>
    <col min="4098" max="4099" width="9" style="516"/>
    <col min="4100" max="4101" width="1.5" style="516" customWidth="1"/>
    <col min="4102" max="4104" width="9" style="516"/>
    <col min="4105" max="4105" width="10.75" style="516" customWidth="1"/>
    <col min="4106" max="4111" width="4" style="516" customWidth="1"/>
    <col min="4112" max="4352" width="9" style="516"/>
    <col min="4353" max="4353" width="8.25" style="516" customWidth="1"/>
    <col min="4354" max="4355" width="9" style="516"/>
    <col min="4356" max="4357" width="1.5" style="516" customWidth="1"/>
    <col min="4358" max="4360" width="9" style="516"/>
    <col min="4361" max="4361" width="10.75" style="516" customWidth="1"/>
    <col min="4362" max="4367" width="4" style="516" customWidth="1"/>
    <col min="4368" max="4608" width="9" style="516"/>
    <col min="4609" max="4609" width="8.25" style="516" customWidth="1"/>
    <col min="4610" max="4611" width="9" style="516"/>
    <col min="4612" max="4613" width="1.5" style="516" customWidth="1"/>
    <col min="4614" max="4616" width="9" style="516"/>
    <col min="4617" max="4617" width="10.75" style="516" customWidth="1"/>
    <col min="4618" max="4623" width="4" style="516" customWidth="1"/>
    <col min="4624" max="4864" width="9" style="516"/>
    <col min="4865" max="4865" width="8.25" style="516" customWidth="1"/>
    <col min="4866" max="4867" width="9" style="516"/>
    <col min="4868" max="4869" width="1.5" style="516" customWidth="1"/>
    <col min="4870" max="4872" width="9" style="516"/>
    <col min="4873" max="4873" width="10.75" style="516" customWidth="1"/>
    <col min="4874" max="4879" width="4" style="516" customWidth="1"/>
    <col min="4880" max="5120" width="9" style="516"/>
    <col min="5121" max="5121" width="8.25" style="516" customWidth="1"/>
    <col min="5122" max="5123" width="9" style="516"/>
    <col min="5124" max="5125" width="1.5" style="516" customWidth="1"/>
    <col min="5126" max="5128" width="9" style="516"/>
    <col min="5129" max="5129" width="10.75" style="516" customWidth="1"/>
    <col min="5130" max="5135" width="4" style="516" customWidth="1"/>
    <col min="5136" max="5376" width="9" style="516"/>
    <col min="5377" max="5377" width="8.25" style="516" customWidth="1"/>
    <col min="5378" max="5379" width="9" style="516"/>
    <col min="5380" max="5381" width="1.5" style="516" customWidth="1"/>
    <col min="5382" max="5384" width="9" style="516"/>
    <col min="5385" max="5385" width="10.75" style="516" customWidth="1"/>
    <col min="5386" max="5391" width="4" style="516" customWidth="1"/>
    <col min="5392" max="5632" width="9" style="516"/>
    <col min="5633" max="5633" width="8.25" style="516" customWidth="1"/>
    <col min="5634" max="5635" width="9" style="516"/>
    <col min="5636" max="5637" width="1.5" style="516" customWidth="1"/>
    <col min="5638" max="5640" width="9" style="516"/>
    <col min="5641" max="5641" width="10.75" style="516" customWidth="1"/>
    <col min="5642" max="5647" width="4" style="516" customWidth="1"/>
    <col min="5648" max="5888" width="9" style="516"/>
    <col min="5889" max="5889" width="8.25" style="516" customWidth="1"/>
    <col min="5890" max="5891" width="9" style="516"/>
    <col min="5892" max="5893" width="1.5" style="516" customWidth="1"/>
    <col min="5894" max="5896" width="9" style="516"/>
    <col min="5897" max="5897" width="10.75" style="516" customWidth="1"/>
    <col min="5898" max="5903" width="4" style="516" customWidth="1"/>
    <col min="5904" max="6144" width="9" style="516"/>
    <col min="6145" max="6145" width="8.25" style="516" customWidth="1"/>
    <col min="6146" max="6147" width="9" style="516"/>
    <col min="6148" max="6149" width="1.5" style="516" customWidth="1"/>
    <col min="6150" max="6152" width="9" style="516"/>
    <col min="6153" max="6153" width="10.75" style="516" customWidth="1"/>
    <col min="6154" max="6159" width="4" style="516" customWidth="1"/>
    <col min="6160" max="6400" width="9" style="516"/>
    <col min="6401" max="6401" width="8.25" style="516" customWidth="1"/>
    <col min="6402" max="6403" width="9" style="516"/>
    <col min="6404" max="6405" width="1.5" style="516" customWidth="1"/>
    <col min="6406" max="6408" width="9" style="516"/>
    <col min="6409" max="6409" width="10.75" style="516" customWidth="1"/>
    <col min="6410" max="6415" width="4" style="516" customWidth="1"/>
    <col min="6416" max="6656" width="9" style="516"/>
    <col min="6657" max="6657" width="8.25" style="516" customWidth="1"/>
    <col min="6658" max="6659" width="9" style="516"/>
    <col min="6660" max="6661" width="1.5" style="516" customWidth="1"/>
    <col min="6662" max="6664" width="9" style="516"/>
    <col min="6665" max="6665" width="10.75" style="516" customWidth="1"/>
    <col min="6666" max="6671" width="4" style="516" customWidth="1"/>
    <col min="6672" max="6912" width="9" style="516"/>
    <col min="6913" max="6913" width="8.25" style="516" customWidth="1"/>
    <col min="6914" max="6915" width="9" style="516"/>
    <col min="6916" max="6917" width="1.5" style="516" customWidth="1"/>
    <col min="6918" max="6920" width="9" style="516"/>
    <col min="6921" max="6921" width="10.75" style="516" customWidth="1"/>
    <col min="6922" max="6927" width="4" style="516" customWidth="1"/>
    <col min="6928" max="7168" width="9" style="516"/>
    <col min="7169" max="7169" width="8.25" style="516" customWidth="1"/>
    <col min="7170" max="7171" width="9" style="516"/>
    <col min="7172" max="7173" width="1.5" style="516" customWidth="1"/>
    <col min="7174" max="7176" width="9" style="516"/>
    <col min="7177" max="7177" width="10.75" style="516" customWidth="1"/>
    <col min="7178" max="7183" width="4" style="516" customWidth="1"/>
    <col min="7184" max="7424" width="9" style="516"/>
    <col min="7425" max="7425" width="8.25" style="516" customWidth="1"/>
    <col min="7426" max="7427" width="9" style="516"/>
    <col min="7428" max="7429" width="1.5" style="516" customWidth="1"/>
    <col min="7430" max="7432" width="9" style="516"/>
    <col min="7433" max="7433" width="10.75" style="516" customWidth="1"/>
    <col min="7434" max="7439" width="4" style="516" customWidth="1"/>
    <col min="7440" max="7680" width="9" style="516"/>
    <col min="7681" max="7681" width="8.25" style="516" customWidth="1"/>
    <col min="7682" max="7683" width="9" style="516"/>
    <col min="7684" max="7685" width="1.5" style="516" customWidth="1"/>
    <col min="7686" max="7688" width="9" style="516"/>
    <col min="7689" max="7689" width="10.75" style="516" customWidth="1"/>
    <col min="7690" max="7695" width="4" style="516" customWidth="1"/>
    <col min="7696" max="7936" width="9" style="516"/>
    <col min="7937" max="7937" width="8.25" style="516" customWidth="1"/>
    <col min="7938" max="7939" width="9" style="516"/>
    <col min="7940" max="7941" width="1.5" style="516" customWidth="1"/>
    <col min="7942" max="7944" width="9" style="516"/>
    <col min="7945" max="7945" width="10.75" style="516" customWidth="1"/>
    <col min="7946" max="7951" width="4" style="516" customWidth="1"/>
    <col min="7952" max="8192" width="9" style="516"/>
    <col min="8193" max="8193" width="8.25" style="516" customWidth="1"/>
    <col min="8194" max="8195" width="9" style="516"/>
    <col min="8196" max="8197" width="1.5" style="516" customWidth="1"/>
    <col min="8198" max="8200" width="9" style="516"/>
    <col min="8201" max="8201" width="10.75" style="516" customWidth="1"/>
    <col min="8202" max="8207" width="4" style="516" customWidth="1"/>
    <col min="8208" max="8448" width="9" style="516"/>
    <col min="8449" max="8449" width="8.25" style="516" customWidth="1"/>
    <col min="8450" max="8451" width="9" style="516"/>
    <col min="8452" max="8453" width="1.5" style="516" customWidth="1"/>
    <col min="8454" max="8456" width="9" style="516"/>
    <col min="8457" max="8457" width="10.75" style="516" customWidth="1"/>
    <col min="8458" max="8463" width="4" style="516" customWidth="1"/>
    <col min="8464" max="8704" width="9" style="516"/>
    <col min="8705" max="8705" width="8.25" style="516" customWidth="1"/>
    <col min="8706" max="8707" width="9" style="516"/>
    <col min="8708" max="8709" width="1.5" style="516" customWidth="1"/>
    <col min="8710" max="8712" width="9" style="516"/>
    <col min="8713" max="8713" width="10.75" style="516" customWidth="1"/>
    <col min="8714" max="8719" width="4" style="516" customWidth="1"/>
    <col min="8720" max="8960" width="9" style="516"/>
    <col min="8961" max="8961" width="8.25" style="516" customWidth="1"/>
    <col min="8962" max="8963" width="9" style="516"/>
    <col min="8964" max="8965" width="1.5" style="516" customWidth="1"/>
    <col min="8966" max="8968" width="9" style="516"/>
    <col min="8969" max="8969" width="10.75" style="516" customWidth="1"/>
    <col min="8970" max="8975" width="4" style="516" customWidth="1"/>
    <col min="8976" max="9216" width="9" style="516"/>
    <col min="9217" max="9217" width="8.25" style="516" customWidth="1"/>
    <col min="9218" max="9219" width="9" style="516"/>
    <col min="9220" max="9221" width="1.5" style="516" customWidth="1"/>
    <col min="9222" max="9224" width="9" style="516"/>
    <col min="9225" max="9225" width="10.75" style="516" customWidth="1"/>
    <col min="9226" max="9231" width="4" style="516" customWidth="1"/>
    <col min="9232" max="9472" width="9" style="516"/>
    <col min="9473" max="9473" width="8.25" style="516" customWidth="1"/>
    <col min="9474" max="9475" width="9" style="516"/>
    <col min="9476" max="9477" width="1.5" style="516" customWidth="1"/>
    <col min="9478" max="9480" width="9" style="516"/>
    <col min="9481" max="9481" width="10.75" style="516" customWidth="1"/>
    <col min="9482" max="9487" width="4" style="516" customWidth="1"/>
    <col min="9488" max="9728" width="9" style="516"/>
    <col min="9729" max="9729" width="8.25" style="516" customWidth="1"/>
    <col min="9730" max="9731" width="9" style="516"/>
    <col min="9732" max="9733" width="1.5" style="516" customWidth="1"/>
    <col min="9734" max="9736" width="9" style="516"/>
    <col min="9737" max="9737" width="10.75" style="516" customWidth="1"/>
    <col min="9738" max="9743" width="4" style="516" customWidth="1"/>
    <col min="9744" max="9984" width="9" style="516"/>
    <col min="9985" max="9985" width="8.25" style="516" customWidth="1"/>
    <col min="9986" max="9987" width="9" style="516"/>
    <col min="9988" max="9989" width="1.5" style="516" customWidth="1"/>
    <col min="9990" max="9992" width="9" style="516"/>
    <col min="9993" max="9993" width="10.75" style="516" customWidth="1"/>
    <col min="9994" max="9999" width="4" style="516" customWidth="1"/>
    <col min="10000" max="10240" width="9" style="516"/>
    <col min="10241" max="10241" width="8.25" style="516" customWidth="1"/>
    <col min="10242" max="10243" width="9" style="516"/>
    <col min="10244" max="10245" width="1.5" style="516" customWidth="1"/>
    <col min="10246" max="10248" width="9" style="516"/>
    <col min="10249" max="10249" width="10.75" style="516" customWidth="1"/>
    <col min="10250" max="10255" width="4" style="516" customWidth="1"/>
    <col min="10256" max="10496" width="9" style="516"/>
    <col min="10497" max="10497" width="8.25" style="516" customWidth="1"/>
    <col min="10498" max="10499" width="9" style="516"/>
    <col min="10500" max="10501" width="1.5" style="516" customWidth="1"/>
    <col min="10502" max="10504" width="9" style="516"/>
    <col min="10505" max="10505" width="10.75" style="516" customWidth="1"/>
    <col min="10506" max="10511" width="4" style="516" customWidth="1"/>
    <col min="10512" max="10752" width="9" style="516"/>
    <col min="10753" max="10753" width="8.25" style="516" customWidth="1"/>
    <col min="10754" max="10755" width="9" style="516"/>
    <col min="10756" max="10757" width="1.5" style="516" customWidth="1"/>
    <col min="10758" max="10760" width="9" style="516"/>
    <col min="10761" max="10761" width="10.75" style="516" customWidth="1"/>
    <col min="10762" max="10767" width="4" style="516" customWidth="1"/>
    <col min="10768" max="11008" width="9" style="516"/>
    <col min="11009" max="11009" width="8.25" style="516" customWidth="1"/>
    <col min="11010" max="11011" width="9" style="516"/>
    <col min="11012" max="11013" width="1.5" style="516" customWidth="1"/>
    <col min="11014" max="11016" width="9" style="516"/>
    <col min="11017" max="11017" width="10.75" style="516" customWidth="1"/>
    <col min="11018" max="11023" width="4" style="516" customWidth="1"/>
    <col min="11024" max="11264" width="9" style="516"/>
    <col min="11265" max="11265" width="8.25" style="516" customWidth="1"/>
    <col min="11266" max="11267" width="9" style="516"/>
    <col min="11268" max="11269" width="1.5" style="516" customWidth="1"/>
    <col min="11270" max="11272" width="9" style="516"/>
    <col min="11273" max="11273" width="10.75" style="516" customWidth="1"/>
    <col min="11274" max="11279" width="4" style="516" customWidth="1"/>
    <col min="11280" max="11520" width="9" style="516"/>
    <col min="11521" max="11521" width="8.25" style="516" customWidth="1"/>
    <col min="11522" max="11523" width="9" style="516"/>
    <col min="11524" max="11525" width="1.5" style="516" customWidth="1"/>
    <col min="11526" max="11528" width="9" style="516"/>
    <col min="11529" max="11529" width="10.75" style="516" customWidth="1"/>
    <col min="11530" max="11535" width="4" style="516" customWidth="1"/>
    <col min="11536" max="11776" width="9" style="516"/>
    <col min="11777" max="11777" width="8.25" style="516" customWidth="1"/>
    <col min="11778" max="11779" width="9" style="516"/>
    <col min="11780" max="11781" width="1.5" style="516" customWidth="1"/>
    <col min="11782" max="11784" width="9" style="516"/>
    <col min="11785" max="11785" width="10.75" style="516" customWidth="1"/>
    <col min="11786" max="11791" width="4" style="516" customWidth="1"/>
    <col min="11792" max="12032" width="9" style="516"/>
    <col min="12033" max="12033" width="8.25" style="516" customWidth="1"/>
    <col min="12034" max="12035" width="9" style="516"/>
    <col min="12036" max="12037" width="1.5" style="516" customWidth="1"/>
    <col min="12038" max="12040" width="9" style="516"/>
    <col min="12041" max="12041" width="10.75" style="516" customWidth="1"/>
    <col min="12042" max="12047" width="4" style="516" customWidth="1"/>
    <col min="12048" max="12288" width="9" style="516"/>
    <col min="12289" max="12289" width="8.25" style="516" customWidth="1"/>
    <col min="12290" max="12291" width="9" style="516"/>
    <col min="12292" max="12293" width="1.5" style="516" customWidth="1"/>
    <col min="12294" max="12296" width="9" style="516"/>
    <col min="12297" max="12297" width="10.75" style="516" customWidth="1"/>
    <col min="12298" max="12303" width="4" style="516" customWidth="1"/>
    <col min="12304" max="12544" width="9" style="516"/>
    <col min="12545" max="12545" width="8.25" style="516" customWidth="1"/>
    <col min="12546" max="12547" width="9" style="516"/>
    <col min="12548" max="12549" width="1.5" style="516" customWidth="1"/>
    <col min="12550" max="12552" width="9" style="516"/>
    <col min="12553" max="12553" width="10.75" style="516" customWidth="1"/>
    <col min="12554" max="12559" width="4" style="516" customWidth="1"/>
    <col min="12560" max="12800" width="9" style="516"/>
    <col min="12801" max="12801" width="8.25" style="516" customWidth="1"/>
    <col min="12802" max="12803" width="9" style="516"/>
    <col min="12804" max="12805" width="1.5" style="516" customWidth="1"/>
    <col min="12806" max="12808" width="9" style="516"/>
    <col min="12809" max="12809" width="10.75" style="516" customWidth="1"/>
    <col min="12810" max="12815" width="4" style="516" customWidth="1"/>
    <col min="12816" max="13056" width="9" style="516"/>
    <col min="13057" max="13057" width="8.25" style="516" customWidth="1"/>
    <col min="13058" max="13059" width="9" style="516"/>
    <col min="13060" max="13061" width="1.5" style="516" customWidth="1"/>
    <col min="13062" max="13064" width="9" style="516"/>
    <col min="13065" max="13065" width="10.75" style="516" customWidth="1"/>
    <col min="13066" max="13071" width="4" style="516" customWidth="1"/>
    <col min="13072" max="13312" width="9" style="516"/>
    <col min="13313" max="13313" width="8.25" style="516" customWidth="1"/>
    <col min="13314" max="13315" width="9" style="516"/>
    <col min="13316" max="13317" width="1.5" style="516" customWidth="1"/>
    <col min="13318" max="13320" width="9" style="516"/>
    <col min="13321" max="13321" width="10.75" style="516" customWidth="1"/>
    <col min="13322" max="13327" width="4" style="516" customWidth="1"/>
    <col min="13328" max="13568" width="9" style="516"/>
    <col min="13569" max="13569" width="8.25" style="516" customWidth="1"/>
    <col min="13570" max="13571" width="9" style="516"/>
    <col min="13572" max="13573" width="1.5" style="516" customWidth="1"/>
    <col min="13574" max="13576" width="9" style="516"/>
    <col min="13577" max="13577" width="10.75" style="516" customWidth="1"/>
    <col min="13578" max="13583" width="4" style="516" customWidth="1"/>
    <col min="13584" max="13824" width="9" style="516"/>
    <col min="13825" max="13825" width="8.25" style="516" customWidth="1"/>
    <col min="13826" max="13827" width="9" style="516"/>
    <col min="13828" max="13829" width="1.5" style="516" customWidth="1"/>
    <col min="13830" max="13832" width="9" style="516"/>
    <col min="13833" max="13833" width="10.75" style="516" customWidth="1"/>
    <col min="13834" max="13839" width="4" style="516" customWidth="1"/>
    <col min="13840" max="14080" width="9" style="516"/>
    <col min="14081" max="14081" width="8.25" style="516" customWidth="1"/>
    <col min="14082" max="14083" width="9" style="516"/>
    <col min="14084" max="14085" width="1.5" style="516" customWidth="1"/>
    <col min="14086" max="14088" width="9" style="516"/>
    <col min="14089" max="14089" width="10.75" style="516" customWidth="1"/>
    <col min="14090" max="14095" width="4" style="516" customWidth="1"/>
    <col min="14096" max="14336" width="9" style="516"/>
    <col min="14337" max="14337" width="8.25" style="516" customWidth="1"/>
    <col min="14338" max="14339" width="9" style="516"/>
    <col min="14340" max="14341" width="1.5" style="516" customWidth="1"/>
    <col min="14342" max="14344" width="9" style="516"/>
    <col min="14345" max="14345" width="10.75" style="516" customWidth="1"/>
    <col min="14346" max="14351" width="4" style="516" customWidth="1"/>
    <col min="14352" max="14592" width="9" style="516"/>
    <col min="14593" max="14593" width="8.25" style="516" customWidth="1"/>
    <col min="14594" max="14595" width="9" style="516"/>
    <col min="14596" max="14597" width="1.5" style="516" customWidth="1"/>
    <col min="14598" max="14600" width="9" style="516"/>
    <col min="14601" max="14601" width="10.75" style="516" customWidth="1"/>
    <col min="14602" max="14607" width="4" style="516" customWidth="1"/>
    <col min="14608" max="14848" width="9" style="516"/>
    <col min="14849" max="14849" width="8.25" style="516" customWidth="1"/>
    <col min="14850" max="14851" width="9" style="516"/>
    <col min="14852" max="14853" width="1.5" style="516" customWidth="1"/>
    <col min="14854" max="14856" width="9" style="516"/>
    <col min="14857" max="14857" width="10.75" style="516" customWidth="1"/>
    <col min="14858" max="14863" width="4" style="516" customWidth="1"/>
    <col min="14864" max="15104" width="9" style="516"/>
    <col min="15105" max="15105" width="8.25" style="516" customWidth="1"/>
    <col min="15106" max="15107" width="9" style="516"/>
    <col min="15108" max="15109" width="1.5" style="516" customWidth="1"/>
    <col min="15110" max="15112" width="9" style="516"/>
    <col min="15113" max="15113" width="10.75" style="516" customWidth="1"/>
    <col min="15114" max="15119" width="4" style="516" customWidth="1"/>
    <col min="15120" max="15360" width="9" style="516"/>
    <col min="15361" max="15361" width="8.25" style="516" customWidth="1"/>
    <col min="15362" max="15363" width="9" style="516"/>
    <col min="15364" max="15365" width="1.5" style="516" customWidth="1"/>
    <col min="15366" max="15368" width="9" style="516"/>
    <col min="15369" max="15369" width="10.75" style="516" customWidth="1"/>
    <col min="15370" max="15375" width="4" style="516" customWidth="1"/>
    <col min="15376" max="15616" width="9" style="516"/>
    <col min="15617" max="15617" width="8.25" style="516" customWidth="1"/>
    <col min="15618" max="15619" width="9" style="516"/>
    <col min="15620" max="15621" width="1.5" style="516" customWidth="1"/>
    <col min="15622" max="15624" width="9" style="516"/>
    <col min="15625" max="15625" width="10.75" style="516" customWidth="1"/>
    <col min="15626" max="15631" width="4" style="516" customWidth="1"/>
    <col min="15632" max="15872" width="9" style="516"/>
    <col min="15873" max="15873" width="8.25" style="516" customWidth="1"/>
    <col min="15874" max="15875" width="9" style="516"/>
    <col min="15876" max="15877" width="1.5" style="516" customWidth="1"/>
    <col min="15878" max="15880" width="9" style="516"/>
    <col min="15881" max="15881" width="10.75" style="516" customWidth="1"/>
    <col min="15882" max="15887" width="4" style="516" customWidth="1"/>
    <col min="15888" max="16128" width="9" style="516"/>
    <col min="16129" max="16129" width="8.25" style="516" customWidth="1"/>
    <col min="16130" max="16131" width="9" style="516"/>
    <col min="16132" max="16133" width="1.5" style="516" customWidth="1"/>
    <col min="16134" max="16136" width="9" style="516"/>
    <col min="16137" max="16137" width="10.75" style="516" customWidth="1"/>
    <col min="16138" max="16143" width="4" style="516" customWidth="1"/>
    <col min="16144" max="16384" width="9" style="516"/>
  </cols>
  <sheetData>
    <row r="1" spans="1:25" ht="27">
      <c r="A1" s="1195" t="s">
        <v>488</v>
      </c>
      <c r="B1" s="1195"/>
      <c r="C1" s="1195"/>
      <c r="D1" s="1195"/>
      <c r="E1" s="1195"/>
      <c r="F1" s="1195"/>
      <c r="G1" s="1195"/>
      <c r="H1" s="1195"/>
      <c r="I1" s="1195"/>
      <c r="J1" s="1195"/>
      <c r="K1" s="1195"/>
      <c r="L1" s="1195"/>
      <c r="M1" s="1195"/>
      <c r="N1" s="1195"/>
      <c r="O1" s="1195"/>
      <c r="P1" s="513"/>
      <c r="Q1" s="513"/>
      <c r="R1" s="513"/>
      <c r="S1" s="514"/>
      <c r="T1" s="514"/>
      <c r="U1" s="514"/>
      <c r="V1" s="514"/>
      <c r="W1" s="515"/>
      <c r="X1" s="515"/>
      <c r="Y1" s="515"/>
    </row>
    <row r="2" spans="1:25" ht="18.75" customHeight="1">
      <c r="B2" s="517" t="s">
        <v>489</v>
      </c>
      <c r="C2" s="1196" t="str">
        <f>설계설명서!C10</f>
        <v>울진군 울진읍 대흥리 산65 외2</v>
      </c>
      <c r="D2" s="1196"/>
      <c r="E2" s="1196"/>
      <c r="F2" s="1196"/>
      <c r="G2" s="1196"/>
      <c r="H2" s="1196"/>
      <c r="I2" s="1196"/>
      <c r="J2" s="1196"/>
      <c r="K2" s="1196"/>
      <c r="L2" s="1196"/>
      <c r="M2" s="1196"/>
      <c r="N2" s="1196"/>
      <c r="O2" s="1196"/>
      <c r="P2" s="518"/>
      <c r="Q2" s="518"/>
      <c r="R2" s="513"/>
      <c r="S2" s="514"/>
      <c r="T2" s="514"/>
      <c r="U2" s="514"/>
      <c r="V2" s="514"/>
      <c r="W2" s="515"/>
      <c r="X2" s="515"/>
      <c r="Y2" s="515"/>
    </row>
    <row r="3" spans="1:25" ht="9.75" customHeight="1">
      <c r="B3" s="519"/>
      <c r="C3" s="519"/>
      <c r="D3" s="519"/>
      <c r="E3" s="519"/>
      <c r="F3" s="519"/>
      <c r="G3" s="519"/>
      <c r="H3" s="519"/>
      <c r="I3" s="519"/>
      <c r="J3" s="519"/>
      <c r="K3" s="519"/>
      <c r="L3" s="519"/>
      <c r="M3" s="519"/>
      <c r="N3" s="519"/>
      <c r="O3" s="519"/>
      <c r="P3" s="519"/>
      <c r="Q3" s="519"/>
      <c r="R3" s="519"/>
      <c r="S3" s="514"/>
      <c r="T3" s="514"/>
      <c r="U3" s="514"/>
      <c r="V3" s="514"/>
    </row>
    <row r="4" spans="1:25" s="520" customFormat="1" ht="26.25" customHeight="1">
      <c r="B4" s="521" t="s">
        <v>490</v>
      </c>
      <c r="C4" s="522" t="s">
        <v>693</v>
      </c>
      <c r="D4" s="523" t="s">
        <v>491</v>
      </c>
      <c r="E4" s="524">
        <v>12</v>
      </c>
      <c r="F4" s="525" t="s">
        <v>491</v>
      </c>
      <c r="G4" s="1197" t="s">
        <v>492</v>
      </c>
      <c r="H4" s="1197"/>
      <c r="I4" s="523" t="s">
        <v>491</v>
      </c>
      <c r="J4" s="524">
        <v>7</v>
      </c>
      <c r="K4" s="525" t="s">
        <v>491</v>
      </c>
      <c r="L4" s="1197" t="s">
        <v>275</v>
      </c>
      <c r="M4" s="1197"/>
      <c r="N4" s="526" t="s">
        <v>493</v>
      </c>
      <c r="O4" s="527">
        <f t="shared" ref="O4:O10" si="0">E4+J4</f>
        <v>19</v>
      </c>
      <c r="P4" s="528"/>
      <c r="Q4" s="528"/>
      <c r="R4" s="528"/>
      <c r="S4" s="529"/>
      <c r="T4" s="529"/>
      <c r="U4" s="529"/>
      <c r="V4" s="529"/>
    </row>
    <row r="5" spans="1:25" s="520" customFormat="1" ht="26.25" customHeight="1">
      <c r="B5" s="530" t="s">
        <v>494</v>
      </c>
      <c r="C5" s="531" t="str">
        <f>C4</f>
        <v>울진군청</v>
      </c>
      <c r="D5" s="532" t="s">
        <v>491</v>
      </c>
      <c r="E5" s="533">
        <v>12</v>
      </c>
      <c r="F5" s="534" t="s">
        <v>491</v>
      </c>
      <c r="G5" s="1198" t="s">
        <v>492</v>
      </c>
      <c r="H5" s="1198"/>
      <c r="I5" s="532" t="s">
        <v>491</v>
      </c>
      <c r="J5" s="533">
        <f>J4</f>
        <v>7</v>
      </c>
      <c r="K5" s="534" t="s">
        <v>491</v>
      </c>
      <c r="L5" s="1198" t="s">
        <v>275</v>
      </c>
      <c r="M5" s="1198"/>
      <c r="N5" s="535" t="s">
        <v>493</v>
      </c>
      <c r="O5" s="536">
        <f t="shared" si="0"/>
        <v>19</v>
      </c>
      <c r="P5" s="528"/>
      <c r="Q5" s="528"/>
      <c r="R5" s="528"/>
      <c r="S5" s="529"/>
      <c r="T5" s="529"/>
      <c r="U5" s="529"/>
      <c r="V5" s="529"/>
    </row>
    <row r="6" spans="1:25" s="520" customFormat="1" ht="26.25" customHeight="1">
      <c r="B6" s="530" t="s">
        <v>495</v>
      </c>
      <c r="C6" s="531" t="s">
        <v>694</v>
      </c>
      <c r="D6" s="532" t="s">
        <v>491</v>
      </c>
      <c r="E6" s="533">
        <v>9.4</v>
      </c>
      <c r="F6" s="534" t="s">
        <v>491</v>
      </c>
      <c r="G6" s="1198" t="s">
        <v>492</v>
      </c>
      <c r="H6" s="1198"/>
      <c r="I6" s="532" t="s">
        <v>491</v>
      </c>
      <c r="J6" s="533">
        <f>J4</f>
        <v>7</v>
      </c>
      <c r="K6" s="534" t="s">
        <v>491</v>
      </c>
      <c r="L6" s="1198" t="s">
        <v>275</v>
      </c>
      <c r="M6" s="1198"/>
      <c r="N6" s="535" t="s">
        <v>493</v>
      </c>
      <c r="O6" s="536">
        <f t="shared" si="0"/>
        <v>16.399999999999999</v>
      </c>
      <c r="P6" s="528"/>
      <c r="Q6" s="528"/>
      <c r="R6" s="528"/>
      <c r="S6" s="529"/>
      <c r="T6" s="529"/>
      <c r="U6" s="529"/>
      <c r="V6" s="529"/>
    </row>
    <row r="7" spans="1:25" s="520" customFormat="1" ht="26.25" customHeight="1">
      <c r="B7" s="530" t="s">
        <v>496</v>
      </c>
      <c r="C7" s="531" t="s">
        <v>694</v>
      </c>
      <c r="D7" s="532" t="s">
        <v>491</v>
      </c>
      <c r="E7" s="533">
        <v>9.4</v>
      </c>
      <c r="F7" s="534" t="s">
        <v>491</v>
      </c>
      <c r="G7" s="1198" t="s">
        <v>492</v>
      </c>
      <c r="H7" s="1198"/>
      <c r="I7" s="532" t="s">
        <v>491</v>
      </c>
      <c r="J7" s="533">
        <f>J4</f>
        <v>7</v>
      </c>
      <c r="K7" s="534" t="s">
        <v>491</v>
      </c>
      <c r="L7" s="1198" t="s">
        <v>275</v>
      </c>
      <c r="M7" s="1198"/>
      <c r="N7" s="535" t="s">
        <v>493</v>
      </c>
      <c r="O7" s="536">
        <f t="shared" si="0"/>
        <v>16.399999999999999</v>
      </c>
      <c r="P7" s="528"/>
      <c r="Q7" s="528"/>
      <c r="R7" s="528"/>
      <c r="S7" s="529"/>
      <c r="T7" s="529"/>
      <c r="U7" s="529"/>
      <c r="V7" s="529"/>
    </row>
    <row r="8" spans="1:25" s="520" customFormat="1" ht="26.25" hidden="1" customHeight="1">
      <c r="B8" s="530" t="s">
        <v>497</v>
      </c>
      <c r="C8" s="531"/>
      <c r="D8" s="532" t="s">
        <v>491</v>
      </c>
      <c r="E8" s="533"/>
      <c r="F8" s="534" t="s">
        <v>491</v>
      </c>
      <c r="G8" s="1198" t="s">
        <v>492</v>
      </c>
      <c r="H8" s="1198"/>
      <c r="I8" s="532" t="s">
        <v>491</v>
      </c>
      <c r="J8" s="533"/>
      <c r="K8" s="534" t="s">
        <v>491</v>
      </c>
      <c r="L8" s="1198" t="s">
        <v>275</v>
      </c>
      <c r="M8" s="1198"/>
      <c r="N8" s="535" t="s">
        <v>493</v>
      </c>
      <c r="O8" s="536">
        <f t="shared" si="0"/>
        <v>0</v>
      </c>
      <c r="P8" s="528"/>
      <c r="Q8" s="528"/>
      <c r="R8" s="528"/>
      <c r="S8" s="529"/>
      <c r="T8" s="529"/>
      <c r="U8" s="529"/>
      <c r="V8" s="529"/>
    </row>
    <row r="9" spans="1:25" s="520" customFormat="1" ht="26.25" hidden="1" customHeight="1">
      <c r="B9" s="530" t="s">
        <v>498</v>
      </c>
      <c r="C9" s="531" t="s">
        <v>694</v>
      </c>
      <c r="D9" s="532" t="s">
        <v>491</v>
      </c>
      <c r="E9" s="533">
        <v>25</v>
      </c>
      <c r="F9" s="534" t="s">
        <v>491</v>
      </c>
      <c r="G9" s="1198" t="s">
        <v>492</v>
      </c>
      <c r="H9" s="1198"/>
      <c r="I9" s="532" t="s">
        <v>491</v>
      </c>
      <c r="J9" s="533">
        <f>J4</f>
        <v>7</v>
      </c>
      <c r="K9" s="534" t="s">
        <v>491</v>
      </c>
      <c r="L9" s="1198" t="s">
        <v>275</v>
      </c>
      <c r="M9" s="1198"/>
      <c r="N9" s="535" t="s">
        <v>493</v>
      </c>
      <c r="O9" s="536">
        <f t="shared" si="0"/>
        <v>32</v>
      </c>
      <c r="P9" s="528"/>
      <c r="Q9" s="528"/>
      <c r="R9" s="528"/>
      <c r="S9" s="529"/>
      <c r="T9" s="529"/>
      <c r="U9" s="529"/>
      <c r="V9" s="529"/>
    </row>
    <row r="10" spans="1:25" s="520" customFormat="1" ht="26.25" customHeight="1">
      <c r="B10" s="537" t="s">
        <v>499</v>
      </c>
      <c r="C10" s="538" t="str">
        <f>C24</f>
        <v>영덕-와이피앤</v>
      </c>
      <c r="D10" s="539" t="s">
        <v>491</v>
      </c>
      <c r="E10" s="540">
        <f>G24</f>
        <v>73</v>
      </c>
      <c r="F10" s="541" t="s">
        <v>491</v>
      </c>
      <c r="G10" s="1200" t="s">
        <v>492</v>
      </c>
      <c r="H10" s="1200"/>
      <c r="I10" s="539" t="s">
        <v>491</v>
      </c>
      <c r="J10" s="540">
        <f>J4</f>
        <v>7</v>
      </c>
      <c r="K10" s="541" t="s">
        <v>491</v>
      </c>
      <c r="L10" s="1200" t="s">
        <v>275</v>
      </c>
      <c r="M10" s="1200"/>
      <c r="N10" s="542" t="s">
        <v>493</v>
      </c>
      <c r="O10" s="543">
        <f t="shared" si="0"/>
        <v>80</v>
      </c>
      <c r="P10" s="528"/>
      <c r="Q10" s="528"/>
      <c r="R10" s="528"/>
      <c r="S10" s="529"/>
      <c r="T10" s="529"/>
      <c r="U10" s="529"/>
      <c r="V10" s="529"/>
    </row>
    <row r="11" spans="1:25" s="544" customFormat="1" ht="8.25" customHeight="1">
      <c r="B11" s="545"/>
      <c r="C11" s="545"/>
      <c r="D11" s="545"/>
      <c r="E11" s="545"/>
      <c r="F11" s="545"/>
      <c r="G11" s="545"/>
      <c r="H11" s="545"/>
      <c r="I11" s="545"/>
      <c r="J11" s="545"/>
      <c r="K11" s="545"/>
      <c r="L11" s="545"/>
      <c r="M11" s="545"/>
      <c r="N11" s="545"/>
      <c r="O11" s="545"/>
      <c r="P11" s="545"/>
      <c r="Q11" s="545"/>
      <c r="R11" s="545"/>
      <c r="S11" s="546"/>
      <c r="T11" s="546"/>
      <c r="U11" s="546"/>
      <c r="V11" s="546"/>
    </row>
    <row r="12" spans="1:25" s="544" customFormat="1" ht="18.75" customHeight="1">
      <c r="B12" s="547" t="s">
        <v>500</v>
      </c>
      <c r="C12" s="545"/>
      <c r="D12" s="545"/>
      <c r="E12" s="545"/>
      <c r="F12" s="545"/>
      <c r="G12" s="545"/>
      <c r="H12" s="545"/>
      <c r="I12" s="545"/>
      <c r="J12" s="545"/>
      <c r="K12" s="545"/>
      <c r="L12" s="545"/>
      <c r="M12" s="545"/>
      <c r="N12" s="545"/>
      <c r="O12" s="545"/>
      <c r="P12" s="545"/>
      <c r="Q12" s="545"/>
      <c r="R12" s="545"/>
      <c r="S12" s="546"/>
      <c r="T12" s="546"/>
      <c r="U12" s="546"/>
      <c r="V12" s="546"/>
    </row>
    <row r="13" spans="1:25" s="544" customFormat="1" ht="21.75" customHeight="1">
      <c r="B13" s="548" t="s">
        <v>501</v>
      </c>
      <c r="C13" s="1201" t="s">
        <v>502</v>
      </c>
      <c r="D13" s="1201"/>
      <c r="E13" s="1201"/>
      <c r="F13" s="1201"/>
      <c r="G13" s="1201" t="s">
        <v>503</v>
      </c>
      <c r="H13" s="1201"/>
      <c r="I13" s="1201" t="s">
        <v>504</v>
      </c>
      <c r="J13" s="1201"/>
      <c r="K13" s="1201" t="s">
        <v>505</v>
      </c>
      <c r="L13" s="1201"/>
      <c r="M13" s="1201" t="s">
        <v>506</v>
      </c>
      <c r="N13" s="1201"/>
      <c r="O13" s="548" t="s">
        <v>240</v>
      </c>
      <c r="P13" s="545"/>
      <c r="Q13" s="545"/>
      <c r="R13" s="545"/>
      <c r="S13" s="546"/>
      <c r="T13" s="546"/>
      <c r="U13" s="546"/>
      <c r="V13" s="546"/>
    </row>
    <row r="14" spans="1:25" s="544" customFormat="1" ht="21.75" hidden="1" customHeight="1">
      <c r="B14" s="1197" t="s">
        <v>422</v>
      </c>
      <c r="C14" s="1197" t="s">
        <v>507</v>
      </c>
      <c r="D14" s="1197"/>
      <c r="E14" s="1197"/>
      <c r="F14" s="1197"/>
      <c r="G14" s="1207">
        <v>57.1</v>
      </c>
      <c r="H14" s="1207"/>
      <c r="I14" s="1208">
        <v>15000</v>
      </c>
      <c r="J14" s="1208"/>
      <c r="K14" s="1202">
        <v>29605</v>
      </c>
      <c r="L14" s="1202"/>
      <c r="M14" s="1206">
        <f>SUM(I14:L14)</f>
        <v>44605</v>
      </c>
      <c r="N14" s="1206"/>
      <c r="O14" s="521" t="s">
        <v>508</v>
      </c>
      <c r="P14" s="545"/>
      <c r="Q14" s="545"/>
      <c r="R14" s="545"/>
      <c r="S14" s="546"/>
      <c r="T14" s="546"/>
      <c r="U14" s="546"/>
      <c r="V14" s="546"/>
    </row>
    <row r="15" spans="1:25" ht="21.75" hidden="1" customHeight="1">
      <c r="B15" s="1200"/>
      <c r="C15" s="1200"/>
      <c r="D15" s="1200"/>
      <c r="E15" s="1200"/>
      <c r="F15" s="1200"/>
      <c r="G15" s="1203"/>
      <c r="H15" s="1203"/>
      <c r="I15" s="1204"/>
      <c r="J15" s="1204"/>
      <c r="K15" s="1205"/>
      <c r="L15" s="1205"/>
      <c r="M15" s="1199">
        <f t="shared" ref="M15:M24" si="1">SUM(I15:L15)</f>
        <v>0</v>
      </c>
      <c r="N15" s="1199"/>
      <c r="O15" s="537"/>
      <c r="P15" s="514"/>
      <c r="Q15" s="514"/>
      <c r="R15" s="514"/>
      <c r="S15" s="514"/>
      <c r="T15" s="514"/>
      <c r="U15" s="514"/>
      <c r="V15" s="514"/>
    </row>
    <row r="16" spans="1:25" ht="21.75" hidden="1" customHeight="1">
      <c r="B16" s="1197" t="s">
        <v>496</v>
      </c>
      <c r="C16" s="1197" t="s">
        <v>509</v>
      </c>
      <c r="D16" s="1197"/>
      <c r="E16" s="1197"/>
      <c r="F16" s="1197"/>
      <c r="G16" s="1207">
        <v>56.4</v>
      </c>
      <c r="H16" s="1207"/>
      <c r="I16" s="1208">
        <v>13000</v>
      </c>
      <c r="J16" s="1208"/>
      <c r="K16" s="1202">
        <v>33690</v>
      </c>
      <c r="L16" s="1202"/>
      <c r="M16" s="1206">
        <f t="shared" si="1"/>
        <v>46690</v>
      </c>
      <c r="N16" s="1206"/>
      <c r="O16" s="521" t="s">
        <v>508</v>
      </c>
      <c r="P16" s="514"/>
      <c r="Q16" s="514"/>
      <c r="R16" s="514"/>
      <c r="S16" s="514"/>
      <c r="T16" s="514"/>
      <c r="U16" s="514"/>
      <c r="V16" s="514"/>
    </row>
    <row r="17" spans="2:22" ht="21.75" hidden="1" customHeight="1">
      <c r="B17" s="1200"/>
      <c r="C17" s="1200" t="s">
        <v>510</v>
      </c>
      <c r="D17" s="1200"/>
      <c r="E17" s="1200"/>
      <c r="F17" s="1200"/>
      <c r="G17" s="1203">
        <v>47.4</v>
      </c>
      <c r="H17" s="1203"/>
      <c r="I17" s="1204">
        <v>18000</v>
      </c>
      <c r="J17" s="1204"/>
      <c r="K17" s="1205">
        <v>28898</v>
      </c>
      <c r="L17" s="1205"/>
      <c r="M17" s="1199">
        <f t="shared" si="1"/>
        <v>46898</v>
      </c>
      <c r="N17" s="1199"/>
      <c r="O17" s="537"/>
      <c r="P17" s="514"/>
      <c r="Q17" s="514"/>
      <c r="R17" s="514"/>
      <c r="S17" s="514"/>
      <c r="T17" s="514"/>
      <c r="U17" s="514"/>
      <c r="V17" s="514"/>
    </row>
    <row r="18" spans="2:22" ht="21.75" hidden="1" customHeight="1">
      <c r="B18" s="1197" t="s">
        <v>497</v>
      </c>
      <c r="C18" s="1197" t="s">
        <v>511</v>
      </c>
      <c r="D18" s="1197"/>
      <c r="E18" s="1197"/>
      <c r="F18" s="1197"/>
      <c r="G18" s="1207">
        <v>74.3</v>
      </c>
      <c r="H18" s="1207"/>
      <c r="I18" s="1208">
        <v>20000</v>
      </c>
      <c r="J18" s="1208"/>
      <c r="K18" s="1202">
        <v>43262</v>
      </c>
      <c r="L18" s="1202"/>
      <c r="M18" s="1206">
        <f t="shared" si="1"/>
        <v>63262</v>
      </c>
      <c r="N18" s="1206"/>
      <c r="O18" s="521"/>
      <c r="P18" s="514"/>
      <c r="Q18" s="514"/>
      <c r="R18" s="514"/>
      <c r="S18" s="514"/>
      <c r="T18" s="514"/>
      <c r="U18" s="514"/>
      <c r="V18" s="514"/>
    </row>
    <row r="19" spans="2:22" ht="21.75" hidden="1" customHeight="1">
      <c r="B19" s="1200"/>
      <c r="C19" s="1200" t="s">
        <v>510</v>
      </c>
      <c r="D19" s="1200"/>
      <c r="E19" s="1200"/>
      <c r="F19" s="1200"/>
      <c r="G19" s="1203">
        <v>47.4</v>
      </c>
      <c r="H19" s="1203"/>
      <c r="I19" s="1204">
        <v>18000</v>
      </c>
      <c r="J19" s="1204"/>
      <c r="K19" s="1205">
        <v>28898</v>
      </c>
      <c r="L19" s="1205"/>
      <c r="M19" s="1199">
        <f t="shared" si="1"/>
        <v>46898</v>
      </c>
      <c r="N19" s="1199"/>
      <c r="O19" s="537" t="s">
        <v>320</v>
      </c>
      <c r="P19" s="514"/>
      <c r="Q19" s="514"/>
      <c r="R19" s="514"/>
      <c r="S19" s="514"/>
      <c r="T19" s="514"/>
      <c r="U19" s="514"/>
      <c r="V19" s="514"/>
    </row>
    <row r="20" spans="2:22" ht="21.75" hidden="1" customHeight="1">
      <c r="B20" s="1197" t="s">
        <v>498</v>
      </c>
      <c r="C20" s="1197" t="s">
        <v>509</v>
      </c>
      <c r="D20" s="1197"/>
      <c r="E20" s="1197"/>
      <c r="F20" s="1197"/>
      <c r="G20" s="1207">
        <v>56.4</v>
      </c>
      <c r="H20" s="1207"/>
      <c r="I20" s="1208">
        <v>8700</v>
      </c>
      <c r="J20" s="1208"/>
      <c r="K20" s="1202">
        <v>33690</v>
      </c>
      <c r="L20" s="1202"/>
      <c r="M20" s="1206">
        <f t="shared" si="1"/>
        <v>42390</v>
      </c>
      <c r="N20" s="1206"/>
      <c r="O20" s="521"/>
      <c r="P20" s="514"/>
      <c r="Q20" s="514"/>
      <c r="R20" s="514"/>
      <c r="S20" s="514"/>
      <c r="T20" s="514"/>
      <c r="U20" s="514"/>
      <c r="V20" s="514"/>
    </row>
    <row r="21" spans="2:22" ht="21.75" hidden="1" customHeight="1">
      <c r="B21" s="1200"/>
      <c r="C21" s="1200" t="s">
        <v>512</v>
      </c>
      <c r="D21" s="1200"/>
      <c r="E21" s="1200"/>
      <c r="F21" s="1200"/>
      <c r="G21" s="1203">
        <v>50.5</v>
      </c>
      <c r="H21" s="1203"/>
      <c r="I21" s="1204">
        <v>9000</v>
      </c>
      <c r="J21" s="1204"/>
      <c r="K21" s="1205">
        <v>30561</v>
      </c>
      <c r="L21" s="1205"/>
      <c r="M21" s="1199">
        <f t="shared" si="1"/>
        <v>39561</v>
      </c>
      <c r="N21" s="1199"/>
      <c r="O21" s="537" t="s">
        <v>320</v>
      </c>
      <c r="P21" s="514"/>
      <c r="Q21" s="514"/>
      <c r="R21" s="514"/>
      <c r="S21" s="514"/>
      <c r="T21" s="514"/>
      <c r="U21" s="514"/>
      <c r="V21" s="514"/>
    </row>
    <row r="22" spans="2:22" ht="21.75" customHeight="1">
      <c r="B22" s="1197" t="s">
        <v>499</v>
      </c>
      <c r="C22" s="1197" t="s">
        <v>513</v>
      </c>
      <c r="D22" s="1197"/>
      <c r="E22" s="1197"/>
      <c r="F22" s="1197"/>
      <c r="G22" s="1207">
        <v>97</v>
      </c>
      <c r="H22" s="1207"/>
      <c r="I22" s="1208">
        <v>28500</v>
      </c>
      <c r="J22" s="1208"/>
      <c r="K22" s="1202">
        <v>44310</v>
      </c>
      <c r="L22" s="1202"/>
      <c r="M22" s="1206">
        <f t="shared" si="1"/>
        <v>72810</v>
      </c>
      <c r="N22" s="1206"/>
      <c r="O22" s="521" t="s">
        <v>320</v>
      </c>
      <c r="P22" s="514"/>
      <c r="Q22" s="514"/>
      <c r="R22" s="514"/>
      <c r="S22" s="514"/>
      <c r="T22" s="514"/>
      <c r="U22" s="514"/>
      <c r="V22" s="514"/>
    </row>
    <row r="23" spans="2:22" ht="21.75" hidden="1" customHeight="1">
      <c r="B23" s="1198"/>
      <c r="C23" s="1198" t="s">
        <v>699</v>
      </c>
      <c r="D23" s="1198"/>
      <c r="E23" s="1198"/>
      <c r="F23" s="1198"/>
      <c r="G23" s="1209">
        <v>82</v>
      </c>
      <c r="H23" s="1209"/>
      <c r="I23" s="1210">
        <v>41000</v>
      </c>
      <c r="J23" s="1210"/>
      <c r="K23" s="1211">
        <v>28380</v>
      </c>
      <c r="L23" s="1211"/>
      <c r="M23" s="1212">
        <f t="shared" si="1"/>
        <v>69380</v>
      </c>
      <c r="N23" s="1212"/>
      <c r="O23" s="530"/>
      <c r="P23" s="514"/>
      <c r="Q23" s="514"/>
      <c r="R23" s="514"/>
      <c r="S23" s="514"/>
      <c r="T23" s="514"/>
      <c r="U23" s="514"/>
      <c r="V23" s="514"/>
    </row>
    <row r="24" spans="2:22" ht="21.75" customHeight="1">
      <c r="B24" s="1200"/>
      <c r="C24" s="1200" t="s">
        <v>699</v>
      </c>
      <c r="D24" s="1200"/>
      <c r="E24" s="1200"/>
      <c r="F24" s="1200"/>
      <c r="G24" s="1203">
        <v>73</v>
      </c>
      <c r="H24" s="1203"/>
      <c r="I24" s="1204">
        <v>44000</v>
      </c>
      <c r="J24" s="1204"/>
      <c r="K24" s="1205">
        <v>35460</v>
      </c>
      <c r="L24" s="1205"/>
      <c r="M24" s="1199">
        <f t="shared" si="1"/>
        <v>79460</v>
      </c>
      <c r="N24" s="1199"/>
      <c r="O24" s="537"/>
      <c r="P24" s="514"/>
      <c r="Q24" s="514"/>
      <c r="R24" s="514"/>
      <c r="S24" s="514"/>
      <c r="T24" s="514"/>
      <c r="U24" s="514"/>
      <c r="V24" s="514"/>
    </row>
    <row r="25" spans="2:22">
      <c r="B25" s="514"/>
      <c r="C25" s="514"/>
      <c r="D25" s="514"/>
      <c r="E25" s="514"/>
      <c r="F25" s="514"/>
      <c r="G25" s="514"/>
      <c r="H25" s="514"/>
      <c r="I25" s="514"/>
      <c r="J25" s="514"/>
      <c r="K25" s="514"/>
      <c r="L25" s="514"/>
      <c r="M25" s="514"/>
      <c r="N25" s="514"/>
      <c r="O25" s="514"/>
      <c r="P25" s="514"/>
      <c r="Q25" s="514"/>
      <c r="R25" s="514"/>
      <c r="S25" s="514"/>
      <c r="T25" s="514"/>
      <c r="U25" s="514"/>
      <c r="V25" s="514"/>
    </row>
    <row r="26" spans="2:22">
      <c r="B26" s="514"/>
      <c r="C26" s="514"/>
      <c r="D26" s="514"/>
      <c r="E26" s="514"/>
      <c r="F26" s="514"/>
      <c r="G26" s="514"/>
      <c r="H26" s="514"/>
      <c r="I26" s="514"/>
      <c r="J26" s="514"/>
      <c r="K26" s="514"/>
      <c r="L26" s="514"/>
      <c r="M26" s="514"/>
      <c r="N26" s="514"/>
      <c r="O26" s="514"/>
      <c r="P26" s="514"/>
      <c r="Q26" s="514"/>
      <c r="R26" s="514"/>
      <c r="S26" s="514"/>
      <c r="T26" s="514"/>
      <c r="U26" s="514"/>
      <c r="V26" s="514"/>
    </row>
    <row r="27" spans="2:22">
      <c r="B27" s="514"/>
      <c r="C27" s="514"/>
      <c r="D27" s="514"/>
      <c r="E27" s="514"/>
      <c r="F27" s="514"/>
      <c r="G27" s="514"/>
      <c r="H27" s="514"/>
      <c r="I27" s="514"/>
      <c r="J27" s="514"/>
      <c r="K27" s="514"/>
      <c r="L27" s="514"/>
      <c r="M27" s="514"/>
      <c r="N27" s="514"/>
      <c r="O27" s="514"/>
      <c r="P27" s="514"/>
      <c r="Q27" s="514"/>
      <c r="R27" s="514"/>
      <c r="S27" s="514"/>
      <c r="T27" s="514"/>
      <c r="U27" s="514"/>
      <c r="V27" s="514"/>
    </row>
    <row r="28" spans="2:22">
      <c r="B28" s="514"/>
      <c r="C28" s="514"/>
      <c r="D28" s="514"/>
      <c r="E28" s="514"/>
      <c r="F28" s="514"/>
      <c r="G28" s="514"/>
      <c r="H28" s="514"/>
      <c r="I28" s="514"/>
      <c r="J28" s="514"/>
      <c r="K28" s="514"/>
      <c r="L28" s="514"/>
      <c r="M28" s="514"/>
      <c r="N28" s="514"/>
      <c r="O28" s="514"/>
      <c r="P28" s="514"/>
      <c r="Q28" s="514"/>
      <c r="R28" s="514"/>
      <c r="S28" s="514"/>
      <c r="T28" s="514"/>
      <c r="U28" s="514"/>
      <c r="V28" s="514"/>
    </row>
    <row r="29" spans="2:22">
      <c r="B29" s="514"/>
      <c r="C29" s="514"/>
      <c r="D29" s="514"/>
      <c r="E29" s="514"/>
      <c r="F29" s="514"/>
      <c r="G29" s="514"/>
      <c r="H29" s="514"/>
      <c r="I29" s="514"/>
      <c r="J29" s="514"/>
      <c r="K29" s="514"/>
      <c r="L29" s="514"/>
      <c r="M29" s="514"/>
      <c r="N29" s="514"/>
      <c r="O29" s="514"/>
      <c r="P29" s="514"/>
      <c r="Q29" s="514"/>
      <c r="R29" s="514"/>
      <c r="S29" s="514"/>
      <c r="T29" s="514"/>
      <c r="U29" s="514"/>
      <c r="V29" s="514"/>
    </row>
    <row r="30" spans="2:22">
      <c r="B30" s="514"/>
      <c r="C30" s="514"/>
      <c r="D30" s="514"/>
      <c r="E30" s="514"/>
      <c r="F30" s="514"/>
      <c r="G30" s="514"/>
      <c r="H30" s="514"/>
      <c r="I30" s="514"/>
      <c r="J30" s="514"/>
      <c r="K30" s="514"/>
      <c r="L30" s="514"/>
      <c r="M30" s="514"/>
      <c r="N30" s="514"/>
      <c r="O30" s="514"/>
      <c r="P30" s="514"/>
      <c r="Q30" s="514"/>
      <c r="R30" s="514"/>
      <c r="S30" s="514"/>
      <c r="T30" s="514"/>
      <c r="U30" s="514"/>
      <c r="V30" s="514"/>
    </row>
    <row r="31" spans="2:22">
      <c r="B31" s="514"/>
      <c r="C31" s="514"/>
      <c r="D31" s="514"/>
      <c r="E31" s="514"/>
      <c r="F31" s="514"/>
      <c r="G31" s="514"/>
      <c r="H31" s="514"/>
      <c r="I31" s="514"/>
      <c r="J31" s="514"/>
      <c r="K31" s="514"/>
      <c r="L31" s="514"/>
      <c r="M31" s="514"/>
      <c r="N31" s="514"/>
      <c r="O31" s="514"/>
      <c r="P31" s="514"/>
      <c r="Q31" s="514"/>
      <c r="R31" s="514"/>
      <c r="S31" s="514"/>
      <c r="T31" s="514"/>
      <c r="U31" s="514"/>
      <c r="V31" s="514"/>
    </row>
    <row r="32" spans="2:22">
      <c r="B32" s="514"/>
      <c r="C32" s="514"/>
      <c r="D32" s="514"/>
      <c r="E32" s="514"/>
      <c r="F32" s="514"/>
      <c r="G32" s="514"/>
      <c r="H32" s="514"/>
      <c r="I32" s="514"/>
      <c r="J32" s="514"/>
      <c r="K32" s="514"/>
      <c r="L32" s="514"/>
      <c r="M32" s="514"/>
      <c r="N32" s="514"/>
      <c r="O32" s="514"/>
      <c r="P32" s="514"/>
      <c r="Q32" s="514"/>
      <c r="R32" s="514"/>
      <c r="S32" s="514"/>
      <c r="T32" s="514"/>
      <c r="U32" s="514"/>
      <c r="V32" s="514"/>
    </row>
    <row r="33" spans="2:22">
      <c r="B33" s="514"/>
      <c r="C33" s="514"/>
      <c r="D33" s="514"/>
      <c r="E33" s="514"/>
      <c r="F33" s="514"/>
      <c r="G33" s="514"/>
      <c r="H33" s="514"/>
      <c r="I33" s="514"/>
      <c r="J33" s="514"/>
      <c r="K33" s="514"/>
      <c r="L33" s="514"/>
      <c r="M33" s="514"/>
      <c r="N33" s="514"/>
      <c r="O33" s="514"/>
      <c r="P33" s="514"/>
      <c r="Q33" s="514"/>
      <c r="R33" s="514"/>
      <c r="S33" s="514"/>
      <c r="T33" s="514"/>
      <c r="U33" s="514"/>
      <c r="V33" s="514"/>
    </row>
    <row r="34" spans="2:22">
      <c r="B34" s="514"/>
      <c r="C34" s="514"/>
      <c r="D34" s="514"/>
      <c r="E34" s="514"/>
      <c r="F34" s="514"/>
      <c r="G34" s="514"/>
      <c r="H34" s="514"/>
      <c r="I34" s="514"/>
      <c r="J34" s="514"/>
      <c r="K34" s="514"/>
      <c r="L34" s="514"/>
      <c r="M34" s="514"/>
      <c r="N34" s="514"/>
      <c r="O34" s="514"/>
      <c r="P34" s="514"/>
      <c r="Q34" s="514"/>
      <c r="R34" s="514"/>
      <c r="S34" s="514"/>
      <c r="T34" s="514"/>
      <c r="U34" s="514"/>
      <c r="V34" s="514"/>
    </row>
    <row r="35" spans="2:22">
      <c r="B35" s="514"/>
      <c r="C35" s="514"/>
      <c r="D35" s="514"/>
      <c r="E35" s="514"/>
      <c r="F35" s="514"/>
      <c r="G35" s="514"/>
      <c r="H35" s="514"/>
      <c r="I35" s="514"/>
      <c r="J35" s="514"/>
      <c r="K35" s="514"/>
      <c r="L35" s="514"/>
      <c r="M35" s="514"/>
      <c r="N35" s="514"/>
      <c r="O35" s="514"/>
      <c r="P35" s="514"/>
      <c r="Q35" s="514"/>
      <c r="R35" s="514"/>
      <c r="S35" s="514"/>
      <c r="T35" s="514"/>
      <c r="U35" s="514"/>
      <c r="V35" s="514"/>
    </row>
    <row r="36" spans="2:22">
      <c r="B36" s="514"/>
      <c r="C36" s="514"/>
      <c r="D36" s="514"/>
      <c r="E36" s="514"/>
      <c r="F36" s="514"/>
      <c r="G36" s="514"/>
      <c r="H36" s="514"/>
      <c r="I36" s="514"/>
      <c r="J36" s="514"/>
      <c r="K36" s="514"/>
      <c r="L36" s="514"/>
      <c r="M36" s="514"/>
      <c r="N36" s="514"/>
      <c r="O36" s="514"/>
      <c r="P36" s="514"/>
      <c r="Q36" s="514"/>
      <c r="R36" s="514"/>
      <c r="S36" s="514"/>
      <c r="T36" s="514"/>
      <c r="U36" s="514"/>
      <c r="V36" s="514"/>
    </row>
    <row r="37" spans="2:22">
      <c r="B37" s="514"/>
      <c r="C37" s="514"/>
      <c r="D37" s="514"/>
      <c r="E37" s="514"/>
      <c r="F37" s="514"/>
      <c r="G37" s="514"/>
      <c r="H37" s="514"/>
      <c r="I37" s="514"/>
      <c r="J37" s="514"/>
      <c r="K37" s="514"/>
      <c r="L37" s="514"/>
      <c r="M37" s="514"/>
      <c r="N37" s="514"/>
      <c r="O37" s="514"/>
      <c r="P37" s="514"/>
      <c r="Q37" s="514"/>
      <c r="R37" s="514"/>
      <c r="S37" s="514"/>
      <c r="T37" s="514"/>
      <c r="U37" s="514"/>
      <c r="V37" s="514"/>
    </row>
    <row r="38" spans="2:22">
      <c r="B38" s="514"/>
      <c r="C38" s="514"/>
      <c r="D38" s="514"/>
      <c r="E38" s="514"/>
      <c r="F38" s="514"/>
      <c r="G38" s="514"/>
      <c r="H38" s="514"/>
      <c r="I38" s="514"/>
      <c r="J38" s="514"/>
      <c r="K38" s="514"/>
      <c r="L38" s="514"/>
      <c r="M38" s="514"/>
      <c r="N38" s="514"/>
      <c r="O38" s="514"/>
      <c r="P38" s="514"/>
      <c r="Q38" s="514"/>
      <c r="R38" s="514"/>
      <c r="S38" s="514"/>
      <c r="T38" s="514"/>
      <c r="U38" s="514"/>
      <c r="V38" s="514"/>
    </row>
    <row r="39" spans="2:22">
      <c r="B39" s="514"/>
      <c r="C39" s="514"/>
      <c r="D39" s="514"/>
      <c r="E39" s="514"/>
      <c r="F39" s="514"/>
      <c r="G39" s="514"/>
      <c r="H39" s="514"/>
      <c r="I39" s="514"/>
      <c r="J39" s="514"/>
      <c r="K39" s="514"/>
      <c r="L39" s="514"/>
      <c r="M39" s="514"/>
      <c r="N39" s="514"/>
      <c r="O39" s="514"/>
      <c r="P39" s="514"/>
      <c r="Q39" s="514"/>
      <c r="R39" s="514"/>
      <c r="S39" s="514"/>
      <c r="T39" s="514"/>
      <c r="U39" s="514"/>
      <c r="V39" s="514"/>
    </row>
    <row r="40" spans="2:22">
      <c r="B40" s="514"/>
      <c r="C40" s="514"/>
      <c r="D40" s="514"/>
      <c r="E40" s="514"/>
      <c r="F40" s="514"/>
      <c r="G40" s="514"/>
      <c r="H40" s="514"/>
      <c r="I40" s="514"/>
      <c r="J40" s="514"/>
      <c r="K40" s="514"/>
      <c r="L40" s="514"/>
      <c r="M40" s="514"/>
      <c r="N40" s="514"/>
      <c r="O40" s="514"/>
      <c r="P40" s="514"/>
      <c r="Q40" s="514"/>
      <c r="R40" s="514"/>
      <c r="S40" s="514"/>
      <c r="T40" s="514"/>
      <c r="U40" s="514"/>
      <c r="V40" s="514"/>
    </row>
    <row r="41" spans="2:22">
      <c r="B41" s="514"/>
      <c r="C41" s="514"/>
      <c r="D41" s="514"/>
      <c r="E41" s="514"/>
      <c r="F41" s="514"/>
      <c r="G41" s="514"/>
      <c r="H41" s="514"/>
      <c r="I41" s="514"/>
      <c r="J41" s="514"/>
      <c r="K41" s="514"/>
      <c r="L41" s="514"/>
      <c r="M41" s="514"/>
      <c r="N41" s="514"/>
      <c r="O41" s="514"/>
      <c r="P41" s="514"/>
      <c r="Q41" s="514"/>
      <c r="R41" s="514"/>
      <c r="S41" s="514"/>
      <c r="T41" s="514"/>
      <c r="U41" s="514"/>
      <c r="V41" s="514"/>
    </row>
    <row r="42" spans="2:22">
      <c r="B42" s="514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S42" s="514"/>
      <c r="T42" s="514"/>
      <c r="U42" s="514"/>
      <c r="V42" s="514"/>
    </row>
    <row r="43" spans="2:22">
      <c r="B43" s="514"/>
      <c r="C43" s="514"/>
      <c r="D43" s="514"/>
      <c r="E43" s="514"/>
      <c r="F43" s="514"/>
      <c r="G43" s="514"/>
      <c r="H43" s="514"/>
      <c r="I43" s="514"/>
      <c r="J43" s="514"/>
      <c r="K43" s="514"/>
      <c r="L43" s="514"/>
      <c r="M43" s="514"/>
      <c r="N43" s="514"/>
      <c r="O43" s="514"/>
      <c r="P43" s="514"/>
      <c r="Q43" s="514"/>
      <c r="R43" s="514"/>
      <c r="S43" s="514"/>
      <c r="T43" s="514"/>
      <c r="U43" s="514"/>
      <c r="V43" s="514"/>
    </row>
    <row r="44" spans="2:22">
      <c r="B44" s="514"/>
      <c r="C44" s="514"/>
      <c r="D44" s="514"/>
      <c r="E44" s="514"/>
      <c r="F44" s="514"/>
      <c r="G44" s="514"/>
      <c r="H44" s="514"/>
      <c r="I44" s="514"/>
      <c r="J44" s="514"/>
      <c r="K44" s="514"/>
      <c r="L44" s="514"/>
      <c r="M44" s="514"/>
      <c r="N44" s="514"/>
      <c r="O44" s="514"/>
      <c r="P44" s="514"/>
      <c r="Q44" s="514"/>
      <c r="R44" s="514"/>
      <c r="S44" s="514"/>
      <c r="T44" s="514"/>
      <c r="U44" s="514"/>
      <c r="V44" s="514"/>
    </row>
    <row r="45" spans="2:22">
      <c r="B45" s="514"/>
      <c r="C45" s="514"/>
      <c r="D45" s="514"/>
      <c r="E45" s="514"/>
      <c r="F45" s="514"/>
      <c r="G45" s="514"/>
      <c r="H45" s="514"/>
      <c r="I45" s="514"/>
      <c r="J45" s="514"/>
      <c r="K45" s="514"/>
      <c r="L45" s="514"/>
      <c r="M45" s="514"/>
      <c r="N45" s="514"/>
      <c r="O45" s="514"/>
      <c r="P45" s="514"/>
      <c r="Q45" s="514"/>
      <c r="R45" s="514"/>
      <c r="S45" s="514"/>
      <c r="T45" s="514"/>
      <c r="U45" s="514"/>
      <c r="V45" s="514"/>
    </row>
    <row r="46" spans="2:22">
      <c r="B46" s="514"/>
      <c r="C46" s="514"/>
      <c r="D46" s="514"/>
      <c r="E46" s="514"/>
      <c r="F46" s="514"/>
      <c r="G46" s="514"/>
      <c r="H46" s="514"/>
      <c r="I46" s="514"/>
      <c r="J46" s="514"/>
      <c r="K46" s="514"/>
      <c r="L46" s="514"/>
      <c r="M46" s="514"/>
      <c r="N46" s="514"/>
      <c r="O46" s="514"/>
      <c r="P46" s="514"/>
      <c r="Q46" s="514"/>
      <c r="R46" s="514"/>
      <c r="S46" s="514"/>
      <c r="T46" s="514"/>
      <c r="U46" s="514"/>
      <c r="V46" s="514"/>
    </row>
    <row r="47" spans="2:22">
      <c r="B47" s="514"/>
      <c r="C47" s="514"/>
      <c r="D47" s="514"/>
      <c r="E47" s="514"/>
      <c r="F47" s="514"/>
      <c r="G47" s="514"/>
      <c r="H47" s="514"/>
      <c r="I47" s="514"/>
      <c r="J47" s="514"/>
      <c r="K47" s="514"/>
      <c r="L47" s="514"/>
      <c r="M47" s="514"/>
      <c r="N47" s="514"/>
      <c r="O47" s="514"/>
      <c r="P47" s="514"/>
      <c r="Q47" s="514"/>
      <c r="R47" s="514"/>
      <c r="S47" s="514"/>
      <c r="T47" s="514"/>
      <c r="U47" s="514"/>
      <c r="V47" s="514"/>
    </row>
    <row r="48" spans="2:22">
      <c r="B48" s="514"/>
      <c r="C48" s="514"/>
      <c r="D48" s="514"/>
      <c r="E48" s="514"/>
      <c r="F48" s="514"/>
      <c r="G48" s="514"/>
      <c r="H48" s="514"/>
      <c r="I48" s="514"/>
      <c r="J48" s="514"/>
      <c r="K48" s="514"/>
      <c r="L48" s="514"/>
      <c r="M48" s="514"/>
      <c r="N48" s="514"/>
      <c r="O48" s="514"/>
      <c r="P48" s="514"/>
      <c r="Q48" s="514"/>
      <c r="R48" s="514"/>
      <c r="S48" s="514"/>
      <c r="T48" s="514"/>
      <c r="U48" s="514"/>
      <c r="V48" s="514"/>
    </row>
    <row r="49" spans="2:22">
      <c r="B49" s="514"/>
      <c r="C49" s="514"/>
      <c r="D49" s="514"/>
      <c r="E49" s="514"/>
      <c r="F49" s="514"/>
      <c r="G49" s="514"/>
      <c r="H49" s="514"/>
      <c r="I49" s="514"/>
      <c r="J49" s="514"/>
      <c r="K49" s="514"/>
      <c r="L49" s="514"/>
      <c r="M49" s="514"/>
      <c r="N49" s="514"/>
      <c r="O49" s="514"/>
      <c r="P49" s="514"/>
      <c r="Q49" s="514"/>
      <c r="R49" s="514"/>
      <c r="S49" s="514"/>
      <c r="T49" s="514"/>
      <c r="U49" s="514"/>
      <c r="V49" s="514"/>
    </row>
    <row r="50" spans="2:22">
      <c r="B50" s="514"/>
      <c r="C50" s="514"/>
      <c r="D50" s="514"/>
      <c r="E50" s="514"/>
      <c r="F50" s="514"/>
      <c r="G50" s="514"/>
      <c r="H50" s="514"/>
      <c r="I50" s="514"/>
      <c r="J50" s="514"/>
      <c r="K50" s="514"/>
      <c r="L50" s="514"/>
      <c r="M50" s="514"/>
      <c r="N50" s="514"/>
      <c r="O50" s="514"/>
      <c r="P50" s="514"/>
      <c r="Q50" s="514"/>
      <c r="R50" s="514"/>
      <c r="S50" s="514"/>
      <c r="T50" s="514"/>
      <c r="U50" s="514"/>
      <c r="V50" s="514"/>
    </row>
    <row r="51" spans="2:22">
      <c r="B51" s="514"/>
      <c r="C51" s="514"/>
      <c r="D51" s="514"/>
      <c r="E51" s="514"/>
      <c r="F51" s="514"/>
      <c r="G51" s="514"/>
      <c r="H51" s="514"/>
      <c r="I51" s="514"/>
      <c r="J51" s="514"/>
      <c r="K51" s="514"/>
      <c r="L51" s="514"/>
      <c r="M51" s="514"/>
      <c r="N51" s="514"/>
      <c r="O51" s="514"/>
      <c r="P51" s="514"/>
      <c r="Q51" s="514"/>
      <c r="R51" s="514"/>
      <c r="S51" s="514"/>
      <c r="T51" s="514"/>
      <c r="U51" s="514"/>
      <c r="V51" s="514"/>
    </row>
    <row r="52" spans="2:22">
      <c r="B52" s="514"/>
      <c r="C52" s="514"/>
      <c r="D52" s="514"/>
      <c r="E52" s="514"/>
      <c r="F52" s="514"/>
      <c r="G52" s="514"/>
      <c r="H52" s="514"/>
      <c r="I52" s="514"/>
      <c r="J52" s="514"/>
      <c r="K52" s="514"/>
      <c r="L52" s="514"/>
      <c r="M52" s="514"/>
      <c r="N52" s="514"/>
      <c r="O52" s="514"/>
      <c r="P52" s="514"/>
      <c r="Q52" s="514"/>
      <c r="R52" s="514"/>
      <c r="S52" s="514"/>
      <c r="T52" s="514"/>
      <c r="U52" s="514"/>
      <c r="V52" s="514"/>
    </row>
    <row r="53" spans="2:22">
      <c r="B53" s="514"/>
      <c r="C53" s="514"/>
      <c r="D53" s="514"/>
      <c r="E53" s="514"/>
      <c r="F53" s="514"/>
      <c r="G53" s="514"/>
      <c r="H53" s="514"/>
      <c r="I53" s="514"/>
      <c r="J53" s="514"/>
      <c r="K53" s="514"/>
      <c r="L53" s="514"/>
      <c r="M53" s="514"/>
      <c r="N53" s="514"/>
      <c r="O53" s="514"/>
      <c r="P53" s="514"/>
      <c r="Q53" s="514"/>
      <c r="R53" s="514"/>
      <c r="S53" s="514"/>
      <c r="T53" s="514"/>
      <c r="U53" s="514"/>
      <c r="V53" s="514"/>
    </row>
    <row r="54" spans="2:22">
      <c r="B54" s="514"/>
      <c r="C54" s="514"/>
      <c r="D54" s="514"/>
      <c r="E54" s="514"/>
      <c r="F54" s="514"/>
      <c r="G54" s="514"/>
      <c r="H54" s="514"/>
      <c r="I54" s="514"/>
      <c r="J54" s="514"/>
      <c r="K54" s="514"/>
      <c r="L54" s="514"/>
      <c r="M54" s="514"/>
      <c r="N54" s="514"/>
      <c r="O54" s="514"/>
      <c r="P54" s="514"/>
      <c r="Q54" s="514"/>
      <c r="R54" s="514"/>
      <c r="S54" s="514"/>
      <c r="T54" s="514"/>
      <c r="U54" s="514"/>
      <c r="V54" s="514"/>
    </row>
    <row r="55" spans="2:22">
      <c r="B55" s="514"/>
      <c r="C55" s="514"/>
      <c r="D55" s="514"/>
      <c r="E55" s="514"/>
      <c r="F55" s="514"/>
      <c r="G55" s="514"/>
      <c r="H55" s="514"/>
      <c r="I55" s="514"/>
      <c r="J55" s="514"/>
      <c r="K55" s="514"/>
      <c r="L55" s="514"/>
      <c r="M55" s="514"/>
      <c r="N55" s="514"/>
      <c r="O55" s="514"/>
      <c r="P55" s="514"/>
      <c r="Q55" s="514"/>
      <c r="R55" s="514"/>
      <c r="S55" s="514"/>
      <c r="T55" s="514"/>
      <c r="U55" s="514"/>
      <c r="V55" s="514"/>
    </row>
    <row r="56" spans="2:22">
      <c r="B56" s="514"/>
      <c r="C56" s="514"/>
      <c r="D56" s="514"/>
      <c r="E56" s="514"/>
      <c r="F56" s="514"/>
      <c r="G56" s="514"/>
      <c r="H56" s="514"/>
      <c r="I56" s="514"/>
      <c r="J56" s="514"/>
      <c r="K56" s="514"/>
      <c r="L56" s="514"/>
      <c r="M56" s="514"/>
      <c r="N56" s="514"/>
      <c r="O56" s="514"/>
      <c r="P56" s="514"/>
      <c r="Q56" s="514"/>
      <c r="R56" s="514"/>
      <c r="S56" s="514"/>
      <c r="T56" s="514"/>
      <c r="U56" s="514"/>
      <c r="V56" s="514"/>
    </row>
    <row r="57" spans="2:22">
      <c r="B57" s="514"/>
      <c r="C57" s="514"/>
      <c r="D57" s="514"/>
      <c r="E57" s="514"/>
      <c r="F57" s="514"/>
      <c r="G57" s="514"/>
      <c r="H57" s="514"/>
      <c r="I57" s="514"/>
      <c r="J57" s="514"/>
      <c r="K57" s="514"/>
      <c r="L57" s="514"/>
      <c r="M57" s="514"/>
      <c r="N57" s="514"/>
      <c r="O57" s="514"/>
      <c r="P57" s="514"/>
      <c r="Q57" s="514"/>
      <c r="R57" s="514"/>
      <c r="S57" s="514"/>
      <c r="T57" s="514"/>
      <c r="U57" s="514"/>
      <c r="V57" s="514"/>
    </row>
    <row r="58" spans="2:22">
      <c r="B58" s="514"/>
      <c r="C58" s="514"/>
      <c r="D58" s="514"/>
      <c r="E58" s="514"/>
      <c r="F58" s="514"/>
      <c r="G58" s="514"/>
      <c r="H58" s="514"/>
      <c r="I58" s="514"/>
      <c r="J58" s="514"/>
      <c r="K58" s="514"/>
      <c r="L58" s="514"/>
      <c r="M58" s="514"/>
      <c r="N58" s="514"/>
      <c r="O58" s="514"/>
      <c r="P58" s="514"/>
      <c r="Q58" s="514"/>
      <c r="R58" s="514"/>
      <c r="S58" s="514"/>
      <c r="T58" s="514"/>
      <c r="U58" s="514"/>
      <c r="V58" s="514"/>
    </row>
    <row r="59" spans="2:22">
      <c r="B59" s="514"/>
      <c r="C59" s="514"/>
      <c r="D59" s="514"/>
      <c r="E59" s="514"/>
      <c r="F59" s="514"/>
      <c r="G59" s="514"/>
      <c r="H59" s="514"/>
      <c r="I59" s="514"/>
      <c r="J59" s="514"/>
      <c r="K59" s="514"/>
      <c r="L59" s="514"/>
      <c r="M59" s="514"/>
      <c r="N59" s="514"/>
      <c r="O59" s="514"/>
      <c r="P59" s="514"/>
      <c r="Q59" s="514"/>
      <c r="R59" s="514"/>
      <c r="S59" s="514"/>
      <c r="T59" s="514"/>
      <c r="U59" s="514"/>
      <c r="V59" s="514"/>
    </row>
    <row r="60" spans="2:22">
      <c r="B60" s="514"/>
      <c r="C60" s="514"/>
      <c r="D60" s="514"/>
      <c r="E60" s="514"/>
      <c r="F60" s="514"/>
      <c r="G60" s="514"/>
      <c r="H60" s="514"/>
      <c r="I60" s="514"/>
      <c r="J60" s="514"/>
      <c r="K60" s="514"/>
      <c r="L60" s="514"/>
      <c r="M60" s="514"/>
      <c r="N60" s="514"/>
      <c r="O60" s="514"/>
      <c r="P60" s="514"/>
      <c r="Q60" s="514"/>
      <c r="R60" s="514"/>
      <c r="S60" s="514"/>
      <c r="T60" s="514"/>
      <c r="U60" s="514"/>
      <c r="V60" s="514"/>
    </row>
    <row r="61" spans="2:22">
      <c r="B61" s="514"/>
      <c r="C61" s="514"/>
      <c r="D61" s="514"/>
      <c r="E61" s="514"/>
      <c r="F61" s="514"/>
      <c r="G61" s="514"/>
      <c r="H61" s="514"/>
      <c r="I61" s="514"/>
      <c r="J61" s="514"/>
      <c r="K61" s="514"/>
      <c r="L61" s="514"/>
      <c r="M61" s="514"/>
      <c r="N61" s="514"/>
      <c r="O61" s="514"/>
      <c r="P61" s="514"/>
      <c r="Q61" s="514"/>
      <c r="R61" s="514"/>
      <c r="S61" s="514"/>
      <c r="T61" s="514"/>
      <c r="U61" s="514"/>
      <c r="V61" s="514"/>
    </row>
    <row r="62" spans="2:22">
      <c r="B62" s="514"/>
      <c r="C62" s="514"/>
      <c r="D62" s="514"/>
      <c r="E62" s="514"/>
      <c r="F62" s="514"/>
      <c r="G62" s="514"/>
      <c r="H62" s="514"/>
      <c r="I62" s="514"/>
      <c r="J62" s="514"/>
      <c r="K62" s="514"/>
      <c r="L62" s="514"/>
      <c r="M62" s="514"/>
      <c r="N62" s="514"/>
      <c r="O62" s="514"/>
      <c r="P62" s="514"/>
      <c r="Q62" s="514"/>
      <c r="R62" s="514"/>
      <c r="S62" s="514"/>
      <c r="T62" s="514"/>
      <c r="U62" s="514"/>
      <c r="V62" s="514"/>
    </row>
    <row r="63" spans="2:22">
      <c r="B63" s="514"/>
      <c r="C63" s="514"/>
      <c r="D63" s="514"/>
      <c r="E63" s="514"/>
      <c r="F63" s="514"/>
      <c r="G63" s="514"/>
      <c r="H63" s="514"/>
      <c r="I63" s="514"/>
      <c r="J63" s="514"/>
      <c r="K63" s="514"/>
      <c r="L63" s="514"/>
      <c r="M63" s="514"/>
      <c r="N63" s="514"/>
      <c r="O63" s="514"/>
      <c r="P63" s="514"/>
      <c r="Q63" s="514"/>
      <c r="R63" s="514"/>
      <c r="S63" s="514"/>
      <c r="T63" s="514"/>
      <c r="U63" s="514"/>
      <c r="V63" s="514"/>
    </row>
    <row r="64" spans="2:22">
      <c r="B64" s="514"/>
      <c r="C64" s="514"/>
      <c r="D64" s="514"/>
      <c r="E64" s="514"/>
      <c r="F64" s="514"/>
      <c r="G64" s="514"/>
      <c r="H64" s="514"/>
      <c r="I64" s="514"/>
      <c r="J64" s="514"/>
      <c r="K64" s="514"/>
      <c r="L64" s="514"/>
      <c r="M64" s="514"/>
      <c r="N64" s="514"/>
      <c r="O64" s="514"/>
      <c r="P64" s="514"/>
      <c r="Q64" s="514"/>
      <c r="R64" s="514"/>
      <c r="S64" s="514"/>
      <c r="T64" s="514"/>
      <c r="U64" s="514"/>
      <c r="V64" s="514"/>
    </row>
    <row r="65" spans="2:22">
      <c r="B65" s="514"/>
      <c r="C65" s="514"/>
      <c r="D65" s="514"/>
      <c r="E65" s="514"/>
      <c r="F65" s="514"/>
      <c r="G65" s="514"/>
      <c r="H65" s="514"/>
      <c r="I65" s="514"/>
      <c r="J65" s="514"/>
      <c r="K65" s="514"/>
      <c r="L65" s="514"/>
      <c r="M65" s="514"/>
      <c r="N65" s="514"/>
      <c r="O65" s="514"/>
      <c r="P65" s="514"/>
      <c r="Q65" s="514"/>
      <c r="R65" s="514"/>
      <c r="S65" s="514"/>
      <c r="T65" s="514"/>
      <c r="U65" s="514"/>
      <c r="V65" s="514"/>
    </row>
    <row r="66" spans="2:22">
      <c r="B66" s="514"/>
      <c r="C66" s="514"/>
      <c r="D66" s="514"/>
      <c r="E66" s="514"/>
      <c r="F66" s="514"/>
      <c r="G66" s="514"/>
      <c r="H66" s="514"/>
      <c r="I66" s="514"/>
      <c r="J66" s="514"/>
      <c r="K66" s="514"/>
      <c r="L66" s="514"/>
      <c r="M66" s="514"/>
      <c r="N66" s="514"/>
      <c r="O66" s="514"/>
      <c r="P66" s="514"/>
      <c r="Q66" s="514"/>
      <c r="R66" s="514"/>
      <c r="S66" s="514"/>
      <c r="T66" s="514"/>
      <c r="U66" s="514"/>
      <c r="V66" s="514"/>
    </row>
    <row r="67" spans="2:22">
      <c r="B67" s="514"/>
      <c r="C67" s="514"/>
      <c r="D67" s="514"/>
      <c r="E67" s="514"/>
      <c r="F67" s="514"/>
      <c r="G67" s="514"/>
      <c r="H67" s="514"/>
      <c r="I67" s="514"/>
      <c r="J67" s="514"/>
      <c r="K67" s="514"/>
      <c r="L67" s="514"/>
      <c r="M67" s="514"/>
      <c r="N67" s="514"/>
      <c r="O67" s="514"/>
      <c r="P67" s="514"/>
      <c r="Q67" s="514"/>
      <c r="R67" s="514"/>
      <c r="S67" s="514"/>
      <c r="T67" s="514"/>
      <c r="U67" s="514"/>
      <c r="V67" s="514"/>
    </row>
    <row r="68" spans="2:22">
      <c r="B68" s="514"/>
      <c r="C68" s="514"/>
      <c r="D68" s="514"/>
      <c r="E68" s="514"/>
      <c r="F68" s="514"/>
      <c r="G68" s="514"/>
      <c r="H68" s="514"/>
      <c r="I68" s="514"/>
      <c r="J68" s="514"/>
      <c r="K68" s="514"/>
      <c r="L68" s="514"/>
      <c r="M68" s="514"/>
      <c r="N68" s="514"/>
      <c r="O68" s="514"/>
      <c r="P68" s="514"/>
      <c r="Q68" s="514"/>
      <c r="R68" s="514"/>
      <c r="S68" s="514"/>
      <c r="T68" s="514"/>
      <c r="U68" s="514"/>
      <c r="V68" s="514"/>
    </row>
    <row r="69" spans="2:22">
      <c r="B69" s="514"/>
      <c r="C69" s="514"/>
      <c r="D69" s="514"/>
      <c r="E69" s="514"/>
      <c r="F69" s="514"/>
      <c r="G69" s="514"/>
      <c r="H69" s="514"/>
      <c r="I69" s="514"/>
      <c r="J69" s="514"/>
      <c r="K69" s="514"/>
      <c r="L69" s="514"/>
      <c r="M69" s="514"/>
      <c r="N69" s="514"/>
      <c r="O69" s="514"/>
      <c r="P69" s="514"/>
      <c r="Q69" s="514"/>
      <c r="R69" s="514"/>
      <c r="S69" s="514"/>
      <c r="T69" s="514"/>
      <c r="U69" s="514"/>
      <c r="V69" s="514"/>
    </row>
    <row r="70" spans="2:22">
      <c r="B70" s="514"/>
      <c r="C70" s="514"/>
      <c r="D70" s="514"/>
      <c r="E70" s="514"/>
      <c r="F70" s="514"/>
      <c r="G70" s="514"/>
      <c r="H70" s="514"/>
      <c r="I70" s="514"/>
      <c r="J70" s="514"/>
      <c r="K70" s="514"/>
      <c r="L70" s="514"/>
      <c r="M70" s="514"/>
      <c r="N70" s="514"/>
      <c r="O70" s="514"/>
      <c r="P70" s="514"/>
      <c r="Q70" s="514"/>
      <c r="R70" s="514"/>
      <c r="S70" s="514"/>
      <c r="T70" s="514"/>
      <c r="U70" s="514"/>
      <c r="V70" s="514"/>
    </row>
    <row r="71" spans="2:22">
      <c r="B71" s="514"/>
      <c r="C71" s="514"/>
      <c r="D71" s="514"/>
      <c r="E71" s="514"/>
      <c r="F71" s="514"/>
      <c r="G71" s="514"/>
      <c r="H71" s="514"/>
      <c r="I71" s="514"/>
      <c r="J71" s="514"/>
      <c r="K71" s="514"/>
      <c r="L71" s="514"/>
      <c r="M71" s="514"/>
      <c r="N71" s="514"/>
      <c r="O71" s="514"/>
      <c r="P71" s="514"/>
      <c r="Q71" s="514"/>
      <c r="R71" s="514"/>
      <c r="S71" s="514"/>
      <c r="T71" s="514"/>
      <c r="U71" s="514"/>
      <c r="V71" s="514"/>
    </row>
    <row r="72" spans="2:22">
      <c r="B72" s="514"/>
      <c r="C72" s="514"/>
      <c r="D72" s="514"/>
      <c r="E72" s="514"/>
      <c r="F72" s="514"/>
      <c r="G72" s="514"/>
      <c r="H72" s="514"/>
      <c r="I72" s="514"/>
      <c r="J72" s="514"/>
      <c r="K72" s="514"/>
      <c r="L72" s="514"/>
      <c r="M72" s="514"/>
      <c r="N72" s="514"/>
      <c r="O72" s="514"/>
      <c r="P72" s="514"/>
      <c r="Q72" s="514"/>
      <c r="R72" s="514"/>
      <c r="S72" s="514"/>
      <c r="T72" s="514"/>
      <c r="U72" s="514"/>
      <c r="V72" s="514"/>
    </row>
    <row r="73" spans="2:22">
      <c r="B73" s="514"/>
      <c r="C73" s="514"/>
      <c r="D73" s="514"/>
      <c r="E73" s="514"/>
      <c r="F73" s="514"/>
      <c r="G73" s="514"/>
      <c r="H73" s="514"/>
      <c r="I73" s="514"/>
      <c r="J73" s="514"/>
      <c r="K73" s="514"/>
      <c r="L73" s="514"/>
      <c r="M73" s="514"/>
      <c r="N73" s="514"/>
      <c r="O73" s="514"/>
      <c r="P73" s="514"/>
      <c r="Q73" s="514"/>
      <c r="R73" s="514"/>
      <c r="S73" s="514"/>
      <c r="T73" s="514"/>
      <c r="U73" s="514"/>
      <c r="V73" s="514"/>
    </row>
    <row r="74" spans="2:22">
      <c r="B74" s="514"/>
      <c r="C74" s="514"/>
      <c r="D74" s="514"/>
      <c r="E74" s="514"/>
      <c r="F74" s="514"/>
      <c r="G74" s="514"/>
      <c r="H74" s="514"/>
      <c r="I74" s="514"/>
      <c r="J74" s="514"/>
      <c r="K74" s="514"/>
      <c r="L74" s="514"/>
      <c r="M74" s="514"/>
      <c r="N74" s="514"/>
      <c r="O74" s="514"/>
      <c r="P74" s="514"/>
      <c r="Q74" s="514"/>
      <c r="R74" s="514"/>
      <c r="S74" s="514"/>
      <c r="T74" s="514"/>
      <c r="U74" s="514"/>
      <c r="V74" s="514"/>
    </row>
    <row r="75" spans="2:22">
      <c r="B75" s="514"/>
      <c r="C75" s="514"/>
      <c r="D75" s="514"/>
      <c r="E75" s="514"/>
      <c r="F75" s="514"/>
      <c r="G75" s="514"/>
      <c r="H75" s="514"/>
      <c r="I75" s="514"/>
      <c r="J75" s="514"/>
      <c r="K75" s="514"/>
      <c r="L75" s="514"/>
      <c r="M75" s="514"/>
      <c r="N75" s="514"/>
      <c r="O75" s="514"/>
      <c r="P75" s="514"/>
      <c r="Q75" s="514"/>
      <c r="R75" s="514"/>
      <c r="S75" s="514"/>
      <c r="T75" s="514"/>
      <c r="U75" s="514"/>
      <c r="V75" s="514"/>
    </row>
    <row r="76" spans="2:22">
      <c r="B76" s="514"/>
      <c r="C76" s="514"/>
      <c r="D76" s="514"/>
      <c r="E76" s="514"/>
      <c r="F76" s="514"/>
      <c r="G76" s="514"/>
      <c r="H76" s="514"/>
      <c r="I76" s="514"/>
      <c r="J76" s="514"/>
      <c r="K76" s="514"/>
      <c r="L76" s="514"/>
      <c r="M76" s="514"/>
      <c r="N76" s="514"/>
      <c r="O76" s="514"/>
      <c r="P76" s="514"/>
      <c r="Q76" s="514"/>
      <c r="R76" s="514"/>
      <c r="S76" s="514"/>
      <c r="T76" s="514"/>
      <c r="U76" s="514"/>
      <c r="V76" s="514"/>
    </row>
    <row r="77" spans="2:22">
      <c r="B77" s="514"/>
      <c r="C77" s="514"/>
      <c r="D77" s="514"/>
      <c r="E77" s="514"/>
      <c r="F77" s="514"/>
      <c r="G77" s="514"/>
      <c r="H77" s="514"/>
      <c r="I77" s="514"/>
      <c r="J77" s="514"/>
      <c r="K77" s="514"/>
      <c r="L77" s="514"/>
      <c r="M77" s="514"/>
      <c r="N77" s="514"/>
      <c r="O77" s="514"/>
      <c r="P77" s="514"/>
      <c r="Q77" s="514"/>
      <c r="R77" s="514"/>
      <c r="S77" s="514"/>
      <c r="T77" s="514"/>
      <c r="U77" s="514"/>
      <c r="V77" s="514"/>
    </row>
    <row r="78" spans="2:22">
      <c r="B78" s="514"/>
      <c r="C78" s="514"/>
      <c r="D78" s="514"/>
      <c r="E78" s="514"/>
      <c r="F78" s="514"/>
      <c r="G78" s="514"/>
      <c r="H78" s="514"/>
      <c r="I78" s="514"/>
      <c r="J78" s="514"/>
      <c r="K78" s="514"/>
      <c r="L78" s="514"/>
      <c r="M78" s="514"/>
      <c r="N78" s="514"/>
      <c r="O78" s="514"/>
      <c r="P78" s="514"/>
      <c r="Q78" s="514"/>
      <c r="R78" s="514"/>
      <c r="S78" s="514"/>
      <c r="T78" s="514"/>
      <c r="U78" s="514"/>
      <c r="V78" s="514"/>
    </row>
    <row r="79" spans="2:22">
      <c r="B79" s="514"/>
      <c r="C79" s="514"/>
      <c r="D79" s="514"/>
      <c r="E79" s="514"/>
      <c r="F79" s="514"/>
      <c r="G79" s="514"/>
      <c r="H79" s="514"/>
      <c r="I79" s="514"/>
      <c r="J79" s="514"/>
      <c r="K79" s="514"/>
      <c r="L79" s="514"/>
      <c r="M79" s="514"/>
      <c r="N79" s="514"/>
      <c r="O79" s="514"/>
      <c r="P79" s="514"/>
      <c r="Q79" s="514"/>
      <c r="R79" s="514"/>
      <c r="S79" s="514"/>
      <c r="T79" s="514"/>
      <c r="U79" s="514"/>
      <c r="V79" s="514"/>
    </row>
    <row r="80" spans="2:22">
      <c r="B80" s="514"/>
      <c r="C80" s="514"/>
      <c r="D80" s="514"/>
      <c r="E80" s="514"/>
      <c r="F80" s="514"/>
      <c r="G80" s="514"/>
      <c r="H80" s="514"/>
      <c r="I80" s="514"/>
      <c r="J80" s="514"/>
      <c r="K80" s="514"/>
      <c r="L80" s="514"/>
      <c r="M80" s="514"/>
      <c r="N80" s="514"/>
      <c r="O80" s="514"/>
      <c r="P80" s="514"/>
      <c r="Q80" s="514"/>
      <c r="R80" s="514"/>
      <c r="S80" s="514"/>
      <c r="T80" s="514"/>
      <c r="U80" s="514"/>
      <c r="V80" s="514"/>
    </row>
    <row r="81" spans="2:22">
      <c r="B81" s="514"/>
      <c r="C81" s="514"/>
      <c r="D81" s="514"/>
      <c r="E81" s="514"/>
      <c r="F81" s="514"/>
      <c r="G81" s="514"/>
      <c r="H81" s="514"/>
      <c r="I81" s="514"/>
      <c r="J81" s="514"/>
      <c r="K81" s="514"/>
      <c r="L81" s="514"/>
      <c r="M81" s="514"/>
      <c r="N81" s="514"/>
      <c r="O81" s="514"/>
      <c r="P81" s="514"/>
      <c r="Q81" s="514"/>
      <c r="R81" s="514"/>
      <c r="S81" s="514"/>
      <c r="T81" s="514"/>
      <c r="U81" s="514"/>
      <c r="V81" s="514"/>
    </row>
    <row r="82" spans="2:22">
      <c r="B82" s="514"/>
      <c r="C82" s="514"/>
      <c r="D82" s="514"/>
      <c r="E82" s="514"/>
      <c r="F82" s="514"/>
      <c r="G82" s="514"/>
      <c r="H82" s="514"/>
      <c r="I82" s="514"/>
      <c r="J82" s="514"/>
      <c r="K82" s="514"/>
      <c r="L82" s="514"/>
      <c r="M82" s="514"/>
      <c r="N82" s="514"/>
      <c r="O82" s="514"/>
      <c r="P82" s="514"/>
      <c r="Q82" s="514"/>
      <c r="R82" s="514"/>
      <c r="S82" s="514"/>
      <c r="T82" s="514"/>
      <c r="U82" s="514"/>
      <c r="V82" s="514"/>
    </row>
    <row r="83" spans="2:22">
      <c r="B83" s="514"/>
      <c r="C83" s="514"/>
      <c r="D83" s="514"/>
      <c r="E83" s="514"/>
      <c r="F83" s="514"/>
      <c r="G83" s="514"/>
      <c r="H83" s="514"/>
      <c r="I83" s="514"/>
      <c r="J83" s="514"/>
      <c r="K83" s="514"/>
      <c r="L83" s="514"/>
      <c r="M83" s="514"/>
      <c r="N83" s="514"/>
      <c r="O83" s="514"/>
      <c r="P83" s="514"/>
      <c r="Q83" s="514"/>
      <c r="R83" s="514"/>
      <c r="S83" s="514"/>
      <c r="T83" s="514"/>
      <c r="U83" s="514"/>
      <c r="V83" s="514"/>
    </row>
    <row r="84" spans="2:22">
      <c r="B84" s="514"/>
      <c r="C84" s="514"/>
      <c r="D84" s="514"/>
      <c r="E84" s="514"/>
      <c r="F84" s="514"/>
      <c r="G84" s="514"/>
      <c r="H84" s="514"/>
      <c r="I84" s="514"/>
      <c r="J84" s="514"/>
      <c r="K84" s="514"/>
      <c r="L84" s="514"/>
      <c r="M84" s="514"/>
      <c r="N84" s="514"/>
      <c r="O84" s="514"/>
      <c r="P84" s="514"/>
      <c r="Q84" s="514"/>
      <c r="R84" s="514"/>
      <c r="S84" s="514"/>
      <c r="T84" s="514"/>
      <c r="U84" s="514"/>
      <c r="V84" s="514"/>
    </row>
    <row r="85" spans="2:22">
      <c r="B85" s="514"/>
      <c r="C85" s="514"/>
      <c r="D85" s="514"/>
      <c r="E85" s="514"/>
      <c r="F85" s="514"/>
      <c r="G85" s="514"/>
      <c r="H85" s="514"/>
      <c r="I85" s="514"/>
      <c r="J85" s="514"/>
      <c r="K85" s="514"/>
      <c r="L85" s="514"/>
      <c r="M85" s="514"/>
      <c r="N85" s="514"/>
      <c r="O85" s="514"/>
      <c r="P85" s="514"/>
      <c r="Q85" s="514"/>
      <c r="R85" s="514"/>
      <c r="S85" s="514"/>
      <c r="T85" s="514"/>
      <c r="U85" s="514"/>
      <c r="V85" s="514"/>
    </row>
    <row r="86" spans="2:22">
      <c r="B86" s="514"/>
      <c r="C86" s="514"/>
      <c r="D86" s="514"/>
      <c r="E86" s="514"/>
      <c r="F86" s="514"/>
      <c r="G86" s="514"/>
      <c r="H86" s="514"/>
      <c r="I86" s="514"/>
      <c r="J86" s="514"/>
      <c r="K86" s="514"/>
      <c r="L86" s="514"/>
      <c r="M86" s="514"/>
      <c r="N86" s="514"/>
      <c r="O86" s="514"/>
      <c r="P86" s="514"/>
      <c r="Q86" s="514"/>
      <c r="R86" s="514"/>
      <c r="S86" s="514"/>
      <c r="T86" s="514"/>
      <c r="U86" s="514"/>
      <c r="V86" s="514"/>
    </row>
    <row r="87" spans="2:22">
      <c r="B87" s="514"/>
      <c r="C87" s="514"/>
      <c r="D87" s="514"/>
      <c r="E87" s="514"/>
      <c r="F87" s="514"/>
      <c r="G87" s="514"/>
      <c r="H87" s="514"/>
      <c r="I87" s="514"/>
      <c r="J87" s="514"/>
      <c r="K87" s="514"/>
      <c r="L87" s="514"/>
      <c r="M87" s="514"/>
      <c r="N87" s="514"/>
      <c r="O87" s="514"/>
      <c r="P87" s="514"/>
      <c r="Q87" s="514"/>
      <c r="R87" s="514"/>
      <c r="S87" s="514"/>
      <c r="T87" s="514"/>
      <c r="U87" s="514"/>
      <c r="V87" s="514"/>
    </row>
    <row r="88" spans="2:22">
      <c r="B88" s="514"/>
      <c r="C88" s="514"/>
      <c r="D88" s="514"/>
      <c r="E88" s="514"/>
      <c r="F88" s="514"/>
      <c r="G88" s="514"/>
      <c r="H88" s="514"/>
      <c r="I88" s="514"/>
      <c r="J88" s="514"/>
      <c r="K88" s="514"/>
      <c r="L88" s="514"/>
      <c r="M88" s="514"/>
      <c r="N88" s="514"/>
      <c r="O88" s="514"/>
      <c r="P88" s="514"/>
      <c r="Q88" s="514"/>
      <c r="R88" s="514"/>
      <c r="S88" s="514"/>
      <c r="T88" s="514"/>
      <c r="U88" s="514"/>
      <c r="V88" s="514"/>
    </row>
  </sheetData>
  <mergeCells count="81">
    <mergeCell ref="M22:N22"/>
    <mergeCell ref="C24:F24"/>
    <mergeCell ref="G24:H24"/>
    <mergeCell ref="I24:J24"/>
    <mergeCell ref="K24:L24"/>
    <mergeCell ref="M24:N24"/>
    <mergeCell ref="C23:F23"/>
    <mergeCell ref="G23:H23"/>
    <mergeCell ref="I23:J23"/>
    <mergeCell ref="K23:L23"/>
    <mergeCell ref="M23:N23"/>
    <mergeCell ref="B22:B24"/>
    <mergeCell ref="C22:F22"/>
    <mergeCell ref="G22:H22"/>
    <mergeCell ref="I22:J22"/>
    <mergeCell ref="K22:L22"/>
    <mergeCell ref="M20:N20"/>
    <mergeCell ref="C21:F21"/>
    <mergeCell ref="G21:H21"/>
    <mergeCell ref="I21:J21"/>
    <mergeCell ref="K21:L21"/>
    <mergeCell ref="M21:N21"/>
    <mergeCell ref="B20:B21"/>
    <mergeCell ref="C20:F20"/>
    <mergeCell ref="G20:H20"/>
    <mergeCell ref="I20:J20"/>
    <mergeCell ref="K20:L20"/>
    <mergeCell ref="M18:N18"/>
    <mergeCell ref="C19:F19"/>
    <mergeCell ref="G19:H19"/>
    <mergeCell ref="I19:J19"/>
    <mergeCell ref="K19:L19"/>
    <mergeCell ref="M19:N19"/>
    <mergeCell ref="B18:B19"/>
    <mergeCell ref="C18:F18"/>
    <mergeCell ref="G18:H18"/>
    <mergeCell ref="I18:J18"/>
    <mergeCell ref="K18:L18"/>
    <mergeCell ref="M16:N16"/>
    <mergeCell ref="C17:F17"/>
    <mergeCell ref="G17:H17"/>
    <mergeCell ref="I17:J17"/>
    <mergeCell ref="B14:B15"/>
    <mergeCell ref="C14:F14"/>
    <mergeCell ref="G14:H14"/>
    <mergeCell ref="I14:J14"/>
    <mergeCell ref="K14:L14"/>
    <mergeCell ref="M14:N14"/>
    <mergeCell ref="K17:L17"/>
    <mergeCell ref="M17:N17"/>
    <mergeCell ref="B16:B17"/>
    <mergeCell ref="C16:F16"/>
    <mergeCell ref="G16:H16"/>
    <mergeCell ref="I16:J16"/>
    <mergeCell ref="K16:L16"/>
    <mergeCell ref="C15:F15"/>
    <mergeCell ref="G15:H15"/>
    <mergeCell ref="I15:J15"/>
    <mergeCell ref="K15:L15"/>
    <mergeCell ref="C13:F13"/>
    <mergeCell ref="G13:H13"/>
    <mergeCell ref="I13:J13"/>
    <mergeCell ref="K13:L13"/>
    <mergeCell ref="M13:N13"/>
    <mergeCell ref="M15:N15"/>
    <mergeCell ref="G6:H6"/>
    <mergeCell ref="L6:M6"/>
    <mergeCell ref="G7:H7"/>
    <mergeCell ref="L7:M7"/>
    <mergeCell ref="G8:H8"/>
    <mergeCell ref="L8:M8"/>
    <mergeCell ref="G9:H9"/>
    <mergeCell ref="L9:M9"/>
    <mergeCell ref="G10:H10"/>
    <mergeCell ref="L10:M10"/>
    <mergeCell ref="A1:O1"/>
    <mergeCell ref="C2:O2"/>
    <mergeCell ref="G4:H4"/>
    <mergeCell ref="L4:M4"/>
    <mergeCell ref="G5:H5"/>
    <mergeCell ref="L5:M5"/>
  </mergeCells>
  <phoneticPr fontId="5" type="noConversion"/>
  <printOptions horizontalCentered="1" verticalCentered="1"/>
  <pageMargins left="0.82677165354330717" right="0.74803149606299213" top="0.55118110236220474" bottom="0.51181102362204722" header="0.51181102362204722" footer="0.39370078740157483"/>
  <pageSetup paperSize="9" orientation="landscape" blackAndWhite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20"/>
  <sheetViews>
    <sheetView showGridLines="0" view="pageBreakPreview" zoomScaleSheetLayoutView="100" workbookViewId="0">
      <selection activeCell="N18" sqref="N18"/>
    </sheetView>
  </sheetViews>
  <sheetFormatPr defaultRowHeight="14.25"/>
  <cols>
    <col min="1" max="1" width="3.75" style="28" customWidth="1"/>
    <col min="2" max="2" width="14.375" style="28" customWidth="1"/>
    <col min="3" max="3" width="5.25" style="28" customWidth="1"/>
    <col min="4" max="4" width="11.5" style="28" customWidth="1"/>
    <col min="5" max="5" width="25.5" style="28" customWidth="1"/>
    <col min="6" max="6" width="3.125" style="28" customWidth="1"/>
    <col min="7" max="7" width="6.375" style="28" customWidth="1"/>
    <col min="8" max="10" width="14.25" style="28" customWidth="1"/>
    <col min="11" max="11" width="9" style="28"/>
    <col min="12" max="12" width="15.375" style="28" customWidth="1"/>
    <col min="13" max="13" width="2.875" style="28" customWidth="1"/>
    <col min="14" max="14" width="8.5" style="28" customWidth="1"/>
    <col min="15" max="15" width="3.875" style="28" customWidth="1"/>
    <col min="16" max="16" width="16.875" style="28" customWidth="1"/>
    <col min="17" max="17" width="4.625" style="28" customWidth="1"/>
    <col min="18" max="18" width="19" style="28" customWidth="1"/>
    <col min="19" max="16384" width="9" style="28"/>
  </cols>
  <sheetData>
    <row r="1" spans="1:18" ht="23.25" customHeight="1">
      <c r="A1" s="20"/>
      <c r="B1" s="21"/>
      <c r="C1" s="22"/>
      <c r="D1" s="23"/>
      <c r="E1" s="24"/>
      <c r="F1" s="25"/>
      <c r="G1" s="23"/>
      <c r="H1" s="26" t="s">
        <v>4</v>
      </c>
      <c r="I1" s="26" t="s">
        <v>5</v>
      </c>
      <c r="J1" s="27" t="s">
        <v>598</v>
      </c>
    </row>
    <row r="2" spans="1:18" ht="72" customHeight="1">
      <c r="A2" s="29"/>
      <c r="B2" s="597" t="str">
        <f>겉표지!A2</f>
        <v>(기번3)</v>
      </c>
      <c r="C2" s="31"/>
      <c r="D2" s="30"/>
      <c r="E2" s="32"/>
      <c r="G2" s="30"/>
      <c r="H2" s="33"/>
      <c r="I2" s="33"/>
      <c r="J2" s="34"/>
    </row>
    <row r="3" spans="1:18" ht="20.25" customHeight="1">
      <c r="A3" s="35"/>
      <c r="B3" s="788"/>
      <c r="C3" s="788"/>
      <c r="G3" s="28" t="s">
        <v>6</v>
      </c>
      <c r="J3" s="36"/>
    </row>
    <row r="4" spans="1:18" s="1" customFormat="1" ht="36" customHeight="1">
      <c r="A4" s="789" t="str">
        <f>겉표지!A6</f>
        <v>2024년 간선임도사업 설계서</v>
      </c>
      <c r="B4" s="790"/>
      <c r="C4" s="790"/>
      <c r="D4" s="790"/>
      <c r="E4" s="790"/>
      <c r="F4" s="790"/>
      <c r="G4" s="790"/>
      <c r="H4" s="790"/>
      <c r="I4" s="790"/>
      <c r="J4" s="791"/>
    </row>
    <row r="5" spans="1:18" ht="30" customHeight="1">
      <c r="A5" s="792" t="str">
        <f>"- 위  치 : "&amp;겉표지!G9</f>
        <v>- 위  치 : 울진군 울진읍 대흥리 산65 외2</v>
      </c>
      <c r="B5" s="793"/>
      <c r="C5" s="793"/>
      <c r="D5" s="793"/>
      <c r="E5" s="793"/>
      <c r="F5" s="793"/>
      <c r="G5" s="793"/>
      <c r="H5" s="793"/>
      <c r="I5" s="793"/>
      <c r="J5" s="794"/>
    </row>
    <row r="6" spans="1:18" ht="14.25" customHeight="1">
      <c r="A6" s="37"/>
      <c r="B6" s="2"/>
      <c r="C6" s="2"/>
      <c r="D6" s="2"/>
      <c r="E6" s="2"/>
      <c r="F6" s="2"/>
      <c r="G6" s="2"/>
      <c r="H6" s="2"/>
      <c r="I6" s="2"/>
      <c r="J6" s="3"/>
    </row>
    <row r="7" spans="1:18" ht="4.5" customHeight="1">
      <c r="A7" s="795"/>
      <c r="B7" s="779"/>
      <c r="C7" s="779"/>
      <c r="D7" s="779"/>
      <c r="E7" s="779"/>
      <c r="F7" s="779"/>
      <c r="G7" s="779"/>
      <c r="H7" s="779"/>
      <c r="I7" s="779"/>
      <c r="J7" s="796"/>
    </row>
    <row r="8" spans="1:18" s="1" customFormat="1" ht="18.75">
      <c r="A8" s="38"/>
      <c r="B8" s="568" t="s">
        <v>7</v>
      </c>
      <c r="C8" s="12"/>
      <c r="D8" s="569" t="s">
        <v>8</v>
      </c>
      <c r="E8" s="767">
        <f xml:space="preserve"> 겉표지!G10</f>
        <v>1.2</v>
      </c>
      <c r="F8" s="570"/>
      <c r="G8" s="570"/>
      <c r="H8" s="570"/>
      <c r="I8" s="570"/>
      <c r="J8" s="571"/>
    </row>
    <row r="9" spans="1:18" s="1" customFormat="1" ht="27.75" customHeight="1">
      <c r="A9" s="38"/>
      <c r="B9" s="568" t="s">
        <v>7</v>
      </c>
      <c r="C9" s="12"/>
      <c r="D9" s="569" t="s">
        <v>9</v>
      </c>
      <c r="E9" s="572">
        <f>E10+E11</f>
        <v>355879000</v>
      </c>
      <c r="F9" s="573" t="str">
        <f xml:space="preserve"> "(금"&amp;NUMBERSTRING(E9,1)&amp;"원)"</f>
        <v>(금삼억오천오백팔십칠만구천원)</v>
      </c>
      <c r="G9" s="573"/>
      <c r="H9" s="573"/>
      <c r="I9" s="570"/>
      <c r="J9" s="571"/>
    </row>
    <row r="10" spans="1:18" s="1" customFormat="1" ht="27.75" customHeight="1">
      <c r="A10" s="38"/>
      <c r="B10" s="568" t="s">
        <v>7</v>
      </c>
      <c r="C10" s="12"/>
      <c r="D10" s="569" t="s">
        <v>10</v>
      </c>
      <c r="E10" s="572">
        <v>329414000</v>
      </c>
      <c r="F10" s="573" t="str">
        <f xml:space="preserve"> "(금"&amp;NUMBERSTRING(E10,1)&amp;"원)"</f>
        <v>(금삼억이천구백사십일만사천원)</v>
      </c>
      <c r="G10" s="573"/>
      <c r="H10" s="574"/>
      <c r="I10" s="574"/>
      <c r="J10" s="56"/>
      <c r="K10" s="1" t="s">
        <v>673</v>
      </c>
      <c r="L10" s="727">
        <v>258000000</v>
      </c>
      <c r="M10" s="727" t="s">
        <v>671</v>
      </c>
      <c r="N10" s="765">
        <v>1.2</v>
      </c>
      <c r="O10" s="727" t="s">
        <v>672</v>
      </c>
      <c r="P10" s="727">
        <f>L10*N10</f>
        <v>309600000</v>
      </c>
      <c r="R10" s="728">
        <f>P10-E9</f>
        <v>-46279000</v>
      </c>
    </row>
    <row r="11" spans="1:18" s="1" customFormat="1" ht="27.75" customHeight="1">
      <c r="A11" s="38"/>
      <c r="B11" s="568" t="s">
        <v>7</v>
      </c>
      <c r="C11" s="12"/>
      <c r="D11" s="569" t="s">
        <v>11</v>
      </c>
      <c r="E11" s="572">
        <v>26465000</v>
      </c>
      <c r="F11" s="573" t="str">
        <f xml:space="preserve"> "(금"&amp;NUMBERSTRING(E11,1)&amp;"원)"</f>
        <v>(금이천육백사십육만오천원)</v>
      </c>
      <c r="G11" s="573"/>
      <c r="H11" s="575"/>
      <c r="I11" s="575"/>
      <c r="J11" s="56"/>
      <c r="P11" s="750">
        <f>E9/P10</f>
        <v>1.1494799741602066</v>
      </c>
    </row>
    <row r="12" spans="1:18" s="1" customFormat="1" ht="12.75" customHeight="1">
      <c r="A12" s="38"/>
      <c r="B12" s="12"/>
      <c r="C12" s="12"/>
      <c r="D12" s="11"/>
      <c r="E12" s="12"/>
      <c r="F12" s="12"/>
      <c r="G12" s="12"/>
      <c r="H12" s="12"/>
      <c r="I12" s="12"/>
      <c r="J12" s="54"/>
    </row>
    <row r="13" spans="1:18" s="1" customFormat="1" ht="10.5" customHeight="1">
      <c r="A13" s="43"/>
      <c r="B13" s="569"/>
      <c r="C13" s="569"/>
      <c r="D13" s="66"/>
      <c r="E13" s="576"/>
      <c r="F13" s="577"/>
      <c r="G13" s="577"/>
      <c r="H13" s="577"/>
      <c r="I13" s="577"/>
      <c r="J13" s="578"/>
      <c r="L13" s="44"/>
      <c r="M13" s="44"/>
      <c r="N13" s="44"/>
    </row>
    <row r="14" spans="1:18" s="1" customFormat="1" ht="30.75" customHeight="1">
      <c r="A14" s="45"/>
      <c r="B14" s="41" t="s">
        <v>12</v>
      </c>
      <c r="C14" s="797" t="s">
        <v>310</v>
      </c>
      <c r="D14" s="797"/>
      <c r="E14" s="797"/>
      <c r="F14" s="797"/>
      <c r="G14" s="797"/>
      <c r="H14" s="797"/>
      <c r="I14" s="797"/>
      <c r="J14" s="42"/>
      <c r="L14" s="44"/>
      <c r="M14" s="44"/>
      <c r="N14" s="44"/>
    </row>
    <row r="15" spans="1:18" s="1" customFormat="1" ht="13.5" customHeight="1">
      <c r="A15" s="45"/>
      <c r="B15" s="41"/>
      <c r="C15" s="17"/>
      <c r="D15" s="40"/>
      <c r="E15" s="39"/>
      <c r="F15" s="39"/>
      <c r="G15" s="39"/>
      <c r="H15" s="39"/>
      <c r="I15" s="39"/>
      <c r="J15" s="42"/>
      <c r="L15" s="44"/>
      <c r="M15" s="44"/>
      <c r="N15" s="44"/>
    </row>
    <row r="16" spans="1:18" ht="51" customHeight="1" thickBot="1">
      <c r="A16" s="785" t="s">
        <v>530</v>
      </c>
      <c r="B16" s="786"/>
      <c r="C16" s="786"/>
      <c r="D16" s="786"/>
      <c r="E16" s="786"/>
      <c r="F16" s="786"/>
      <c r="G16" s="786"/>
      <c r="H16" s="786"/>
      <c r="I16" s="786"/>
      <c r="J16" s="787"/>
    </row>
    <row r="17" spans="5:5" ht="25.5" customHeight="1"/>
    <row r="20" spans="5:5">
      <c r="E20" s="46"/>
    </row>
  </sheetData>
  <mergeCells count="6">
    <mergeCell ref="A16:J16"/>
    <mergeCell ref="B3:C3"/>
    <mergeCell ref="A4:J4"/>
    <mergeCell ref="A5:J5"/>
    <mergeCell ref="A7:J7"/>
    <mergeCell ref="C14:I14"/>
  </mergeCells>
  <phoneticPr fontId="5" type="noConversion"/>
  <printOptions horizontalCentered="1" verticalCentered="1"/>
  <pageMargins left="1.1100000000000001" right="0.62" top="0.78740157480314965" bottom="0.66" header="0.19685039370078741" footer="0.19685039370078741"/>
  <pageSetup paperSize="9" scale="105" orientation="landscape" blackAndWhite="1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S29"/>
  <sheetViews>
    <sheetView view="pageBreakPreview" zoomScaleNormal="85" zoomScaleSheetLayoutView="100" workbookViewId="0">
      <selection activeCell="U20" sqref="U20"/>
    </sheetView>
  </sheetViews>
  <sheetFormatPr defaultColWidth="10" defaultRowHeight="13.5"/>
  <cols>
    <col min="1" max="1" width="0.75" style="7" customWidth="1"/>
    <col min="2" max="16" width="7.375" style="7" customWidth="1"/>
    <col min="17" max="17" width="2.125" style="7" customWidth="1"/>
    <col min="18" max="256" width="10" style="7"/>
    <col min="257" max="257" width="0.75" style="7" customWidth="1"/>
    <col min="258" max="273" width="7.375" style="7" customWidth="1"/>
    <col min="274" max="512" width="10" style="7"/>
    <col min="513" max="513" width="0.75" style="7" customWidth="1"/>
    <col min="514" max="529" width="7.375" style="7" customWidth="1"/>
    <col min="530" max="768" width="10" style="7"/>
    <col min="769" max="769" width="0.75" style="7" customWidth="1"/>
    <col min="770" max="785" width="7.375" style="7" customWidth="1"/>
    <col min="786" max="1024" width="10" style="7"/>
    <col min="1025" max="1025" width="0.75" style="7" customWidth="1"/>
    <col min="1026" max="1041" width="7.375" style="7" customWidth="1"/>
    <col min="1042" max="1280" width="10" style="7"/>
    <col min="1281" max="1281" width="0.75" style="7" customWidth="1"/>
    <col min="1282" max="1297" width="7.375" style="7" customWidth="1"/>
    <col min="1298" max="1536" width="10" style="7"/>
    <col min="1537" max="1537" width="0.75" style="7" customWidth="1"/>
    <col min="1538" max="1553" width="7.375" style="7" customWidth="1"/>
    <col min="1554" max="1792" width="10" style="7"/>
    <col min="1793" max="1793" width="0.75" style="7" customWidth="1"/>
    <col min="1794" max="1809" width="7.375" style="7" customWidth="1"/>
    <col min="1810" max="2048" width="10" style="7"/>
    <col min="2049" max="2049" width="0.75" style="7" customWidth="1"/>
    <col min="2050" max="2065" width="7.375" style="7" customWidth="1"/>
    <col min="2066" max="2304" width="10" style="7"/>
    <col min="2305" max="2305" width="0.75" style="7" customWidth="1"/>
    <col min="2306" max="2321" width="7.375" style="7" customWidth="1"/>
    <col min="2322" max="2560" width="10" style="7"/>
    <col min="2561" max="2561" width="0.75" style="7" customWidth="1"/>
    <col min="2562" max="2577" width="7.375" style="7" customWidth="1"/>
    <col min="2578" max="2816" width="10" style="7"/>
    <col min="2817" max="2817" width="0.75" style="7" customWidth="1"/>
    <col min="2818" max="2833" width="7.375" style="7" customWidth="1"/>
    <col min="2834" max="3072" width="10" style="7"/>
    <col min="3073" max="3073" width="0.75" style="7" customWidth="1"/>
    <col min="3074" max="3089" width="7.375" style="7" customWidth="1"/>
    <col min="3090" max="3328" width="10" style="7"/>
    <col min="3329" max="3329" width="0.75" style="7" customWidth="1"/>
    <col min="3330" max="3345" width="7.375" style="7" customWidth="1"/>
    <col min="3346" max="3584" width="10" style="7"/>
    <col min="3585" max="3585" width="0.75" style="7" customWidth="1"/>
    <col min="3586" max="3601" width="7.375" style="7" customWidth="1"/>
    <col min="3602" max="3840" width="10" style="7"/>
    <col min="3841" max="3841" width="0.75" style="7" customWidth="1"/>
    <col min="3842" max="3857" width="7.375" style="7" customWidth="1"/>
    <col min="3858" max="4096" width="10" style="7"/>
    <col min="4097" max="4097" width="0.75" style="7" customWidth="1"/>
    <col min="4098" max="4113" width="7.375" style="7" customWidth="1"/>
    <col min="4114" max="4352" width="10" style="7"/>
    <col min="4353" max="4353" width="0.75" style="7" customWidth="1"/>
    <col min="4354" max="4369" width="7.375" style="7" customWidth="1"/>
    <col min="4370" max="4608" width="10" style="7"/>
    <col min="4609" max="4609" width="0.75" style="7" customWidth="1"/>
    <col min="4610" max="4625" width="7.375" style="7" customWidth="1"/>
    <col min="4626" max="4864" width="10" style="7"/>
    <col min="4865" max="4865" width="0.75" style="7" customWidth="1"/>
    <col min="4866" max="4881" width="7.375" style="7" customWidth="1"/>
    <col min="4882" max="5120" width="10" style="7"/>
    <col min="5121" max="5121" width="0.75" style="7" customWidth="1"/>
    <col min="5122" max="5137" width="7.375" style="7" customWidth="1"/>
    <col min="5138" max="5376" width="10" style="7"/>
    <col min="5377" max="5377" width="0.75" style="7" customWidth="1"/>
    <col min="5378" max="5393" width="7.375" style="7" customWidth="1"/>
    <col min="5394" max="5632" width="10" style="7"/>
    <col min="5633" max="5633" width="0.75" style="7" customWidth="1"/>
    <col min="5634" max="5649" width="7.375" style="7" customWidth="1"/>
    <col min="5650" max="5888" width="10" style="7"/>
    <col min="5889" max="5889" width="0.75" style="7" customWidth="1"/>
    <col min="5890" max="5905" width="7.375" style="7" customWidth="1"/>
    <col min="5906" max="6144" width="10" style="7"/>
    <col min="6145" max="6145" width="0.75" style="7" customWidth="1"/>
    <col min="6146" max="6161" width="7.375" style="7" customWidth="1"/>
    <col min="6162" max="6400" width="10" style="7"/>
    <col min="6401" max="6401" width="0.75" style="7" customWidth="1"/>
    <col min="6402" max="6417" width="7.375" style="7" customWidth="1"/>
    <col min="6418" max="6656" width="10" style="7"/>
    <col min="6657" max="6657" width="0.75" style="7" customWidth="1"/>
    <col min="6658" max="6673" width="7.375" style="7" customWidth="1"/>
    <col min="6674" max="6912" width="10" style="7"/>
    <col min="6913" max="6913" width="0.75" style="7" customWidth="1"/>
    <col min="6914" max="6929" width="7.375" style="7" customWidth="1"/>
    <col min="6930" max="7168" width="10" style="7"/>
    <col min="7169" max="7169" width="0.75" style="7" customWidth="1"/>
    <col min="7170" max="7185" width="7.375" style="7" customWidth="1"/>
    <col min="7186" max="7424" width="10" style="7"/>
    <col min="7425" max="7425" width="0.75" style="7" customWidth="1"/>
    <col min="7426" max="7441" width="7.375" style="7" customWidth="1"/>
    <col min="7442" max="7680" width="10" style="7"/>
    <col min="7681" max="7681" width="0.75" style="7" customWidth="1"/>
    <col min="7682" max="7697" width="7.375" style="7" customWidth="1"/>
    <col min="7698" max="7936" width="10" style="7"/>
    <col min="7937" max="7937" width="0.75" style="7" customWidth="1"/>
    <col min="7938" max="7953" width="7.375" style="7" customWidth="1"/>
    <col min="7954" max="8192" width="10" style="7"/>
    <col min="8193" max="8193" width="0.75" style="7" customWidth="1"/>
    <col min="8194" max="8209" width="7.375" style="7" customWidth="1"/>
    <col min="8210" max="8448" width="10" style="7"/>
    <col min="8449" max="8449" width="0.75" style="7" customWidth="1"/>
    <col min="8450" max="8465" width="7.375" style="7" customWidth="1"/>
    <col min="8466" max="8704" width="10" style="7"/>
    <col min="8705" max="8705" width="0.75" style="7" customWidth="1"/>
    <col min="8706" max="8721" width="7.375" style="7" customWidth="1"/>
    <col min="8722" max="8960" width="10" style="7"/>
    <col min="8961" max="8961" width="0.75" style="7" customWidth="1"/>
    <col min="8962" max="8977" width="7.375" style="7" customWidth="1"/>
    <col min="8978" max="9216" width="10" style="7"/>
    <col min="9217" max="9217" width="0.75" style="7" customWidth="1"/>
    <col min="9218" max="9233" width="7.375" style="7" customWidth="1"/>
    <col min="9234" max="9472" width="10" style="7"/>
    <col min="9473" max="9473" width="0.75" style="7" customWidth="1"/>
    <col min="9474" max="9489" width="7.375" style="7" customWidth="1"/>
    <col min="9490" max="9728" width="10" style="7"/>
    <col min="9729" max="9729" width="0.75" style="7" customWidth="1"/>
    <col min="9730" max="9745" width="7.375" style="7" customWidth="1"/>
    <col min="9746" max="9984" width="10" style="7"/>
    <col min="9985" max="9985" width="0.75" style="7" customWidth="1"/>
    <col min="9986" max="10001" width="7.375" style="7" customWidth="1"/>
    <col min="10002" max="10240" width="10" style="7"/>
    <col min="10241" max="10241" width="0.75" style="7" customWidth="1"/>
    <col min="10242" max="10257" width="7.375" style="7" customWidth="1"/>
    <col min="10258" max="10496" width="10" style="7"/>
    <col min="10497" max="10497" width="0.75" style="7" customWidth="1"/>
    <col min="10498" max="10513" width="7.375" style="7" customWidth="1"/>
    <col min="10514" max="10752" width="10" style="7"/>
    <col min="10753" max="10753" width="0.75" style="7" customWidth="1"/>
    <col min="10754" max="10769" width="7.375" style="7" customWidth="1"/>
    <col min="10770" max="11008" width="10" style="7"/>
    <col min="11009" max="11009" width="0.75" style="7" customWidth="1"/>
    <col min="11010" max="11025" width="7.375" style="7" customWidth="1"/>
    <col min="11026" max="11264" width="10" style="7"/>
    <col min="11265" max="11265" width="0.75" style="7" customWidth="1"/>
    <col min="11266" max="11281" width="7.375" style="7" customWidth="1"/>
    <col min="11282" max="11520" width="10" style="7"/>
    <col min="11521" max="11521" width="0.75" style="7" customWidth="1"/>
    <col min="11522" max="11537" width="7.375" style="7" customWidth="1"/>
    <col min="11538" max="11776" width="10" style="7"/>
    <col min="11777" max="11777" width="0.75" style="7" customWidth="1"/>
    <col min="11778" max="11793" width="7.375" style="7" customWidth="1"/>
    <col min="11794" max="12032" width="10" style="7"/>
    <col min="12033" max="12033" width="0.75" style="7" customWidth="1"/>
    <col min="12034" max="12049" width="7.375" style="7" customWidth="1"/>
    <col min="12050" max="12288" width="10" style="7"/>
    <col min="12289" max="12289" width="0.75" style="7" customWidth="1"/>
    <col min="12290" max="12305" width="7.375" style="7" customWidth="1"/>
    <col min="12306" max="12544" width="10" style="7"/>
    <col min="12545" max="12545" width="0.75" style="7" customWidth="1"/>
    <col min="12546" max="12561" width="7.375" style="7" customWidth="1"/>
    <col min="12562" max="12800" width="10" style="7"/>
    <col min="12801" max="12801" width="0.75" style="7" customWidth="1"/>
    <col min="12802" max="12817" width="7.375" style="7" customWidth="1"/>
    <col min="12818" max="13056" width="10" style="7"/>
    <col min="13057" max="13057" width="0.75" style="7" customWidth="1"/>
    <col min="13058" max="13073" width="7.375" style="7" customWidth="1"/>
    <col min="13074" max="13312" width="10" style="7"/>
    <col min="13313" max="13313" width="0.75" style="7" customWidth="1"/>
    <col min="13314" max="13329" width="7.375" style="7" customWidth="1"/>
    <col min="13330" max="13568" width="10" style="7"/>
    <col min="13569" max="13569" width="0.75" style="7" customWidth="1"/>
    <col min="13570" max="13585" width="7.375" style="7" customWidth="1"/>
    <col min="13586" max="13824" width="10" style="7"/>
    <col min="13825" max="13825" width="0.75" style="7" customWidth="1"/>
    <col min="13826" max="13841" width="7.375" style="7" customWidth="1"/>
    <col min="13842" max="14080" width="10" style="7"/>
    <col min="14081" max="14081" width="0.75" style="7" customWidth="1"/>
    <col min="14082" max="14097" width="7.375" style="7" customWidth="1"/>
    <col min="14098" max="14336" width="10" style="7"/>
    <col min="14337" max="14337" width="0.75" style="7" customWidth="1"/>
    <col min="14338" max="14353" width="7.375" style="7" customWidth="1"/>
    <col min="14354" max="14592" width="10" style="7"/>
    <col min="14593" max="14593" width="0.75" style="7" customWidth="1"/>
    <col min="14594" max="14609" width="7.375" style="7" customWidth="1"/>
    <col min="14610" max="14848" width="10" style="7"/>
    <col min="14849" max="14849" width="0.75" style="7" customWidth="1"/>
    <col min="14850" max="14865" width="7.375" style="7" customWidth="1"/>
    <col min="14866" max="15104" width="10" style="7"/>
    <col min="15105" max="15105" width="0.75" style="7" customWidth="1"/>
    <col min="15106" max="15121" width="7.375" style="7" customWidth="1"/>
    <col min="15122" max="15360" width="10" style="7"/>
    <col min="15361" max="15361" width="0.75" style="7" customWidth="1"/>
    <col min="15362" max="15377" width="7.375" style="7" customWidth="1"/>
    <col min="15378" max="15616" width="10" style="7"/>
    <col min="15617" max="15617" width="0.75" style="7" customWidth="1"/>
    <col min="15618" max="15633" width="7.375" style="7" customWidth="1"/>
    <col min="15634" max="15872" width="10" style="7"/>
    <col min="15873" max="15873" width="0.75" style="7" customWidth="1"/>
    <col min="15874" max="15889" width="7.375" style="7" customWidth="1"/>
    <col min="15890" max="16128" width="10" style="7"/>
    <col min="16129" max="16129" width="0.75" style="7" customWidth="1"/>
    <col min="16130" max="16145" width="7.375" style="7" customWidth="1"/>
    <col min="16146" max="16384" width="10" style="7"/>
  </cols>
  <sheetData>
    <row r="1" spans="2:19" ht="13.5" customHeight="1">
      <c r="B1" s="47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9"/>
    </row>
    <row r="2" spans="2:19" ht="27.75" customHeight="1">
      <c r="B2" s="798" t="s">
        <v>13</v>
      </c>
      <c r="C2" s="799"/>
      <c r="D2" s="799"/>
      <c r="E2" s="799"/>
      <c r="F2" s="799"/>
      <c r="G2" s="799"/>
      <c r="H2" s="799"/>
      <c r="I2" s="799"/>
      <c r="J2" s="799"/>
      <c r="K2" s="799"/>
      <c r="L2" s="799"/>
      <c r="M2" s="799"/>
      <c r="N2" s="799"/>
      <c r="O2" s="799"/>
      <c r="P2" s="799"/>
      <c r="Q2" s="800"/>
    </row>
    <row r="3" spans="2:19" ht="9" customHeight="1">
      <c r="B3" s="50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1"/>
    </row>
    <row r="4" spans="2:19" ht="16.5" customHeight="1">
      <c r="B4" s="52"/>
      <c r="C4" s="8"/>
      <c r="D4" s="8"/>
      <c r="E4" s="8"/>
      <c r="F4" s="8"/>
      <c r="G4" s="8"/>
      <c r="H4" s="8" t="s">
        <v>531</v>
      </c>
      <c r="I4" s="8"/>
      <c r="J4" s="8"/>
      <c r="K4" s="8"/>
      <c r="L4" s="8"/>
      <c r="M4" s="10"/>
      <c r="N4" s="10"/>
      <c r="O4" s="10"/>
      <c r="P4" s="11"/>
      <c r="Q4" s="53"/>
      <c r="S4" s="8"/>
    </row>
    <row r="5" spans="2:19" ht="16.5" customHeight="1">
      <c r="B5" s="52"/>
      <c r="C5" s="10"/>
      <c r="D5" s="10"/>
      <c r="E5" s="8"/>
      <c r="F5" s="10"/>
      <c r="G5" s="8"/>
      <c r="H5" s="10" t="s">
        <v>532</v>
      </c>
      <c r="I5" s="10"/>
      <c r="J5" s="10"/>
      <c r="K5" s="8"/>
      <c r="L5" s="10"/>
      <c r="M5" s="10"/>
      <c r="N5" s="10"/>
      <c r="O5" s="10"/>
      <c r="P5" s="8"/>
      <c r="Q5" s="54"/>
      <c r="S5" s="10"/>
    </row>
    <row r="6" spans="2:19" ht="16.5" customHeight="1">
      <c r="B6" s="52"/>
      <c r="C6" s="10"/>
      <c r="D6" s="10"/>
      <c r="E6" s="8"/>
      <c r="F6" s="10"/>
      <c r="G6" s="8"/>
      <c r="H6" s="10" t="s">
        <v>533</v>
      </c>
      <c r="I6" s="10"/>
      <c r="J6" s="10"/>
      <c r="K6" s="8"/>
      <c r="L6" s="10"/>
      <c r="M6" s="10"/>
      <c r="N6" s="10"/>
      <c r="O6" s="10"/>
      <c r="P6" s="8"/>
      <c r="Q6" s="54"/>
      <c r="S6" s="10"/>
    </row>
    <row r="7" spans="2:19" s="14" customFormat="1" ht="16.5" customHeight="1">
      <c r="B7" s="297"/>
      <c r="C7" s="10"/>
      <c r="D7" s="10"/>
      <c r="E7" s="10"/>
      <c r="F7" s="10"/>
      <c r="G7" s="10"/>
      <c r="H7" s="10" t="s">
        <v>541</v>
      </c>
      <c r="I7" s="10"/>
      <c r="J7" s="10"/>
      <c r="K7" s="10"/>
      <c r="L7" s="10"/>
      <c r="M7" s="10"/>
      <c r="N7" s="10"/>
      <c r="O7" s="10"/>
      <c r="P7" s="10"/>
      <c r="Q7" s="57"/>
    </row>
    <row r="8" spans="2:19" ht="16.5" customHeight="1">
      <c r="B8" s="52"/>
      <c r="C8" s="10"/>
      <c r="D8" s="10"/>
      <c r="E8" s="8"/>
      <c r="F8" s="10"/>
      <c r="G8" s="8"/>
      <c r="H8" s="8" t="s">
        <v>534</v>
      </c>
      <c r="I8" s="10"/>
      <c r="J8" s="12"/>
      <c r="K8" s="10"/>
      <c r="L8" s="10"/>
      <c r="M8" s="10"/>
      <c r="N8" s="10"/>
      <c r="O8" s="10"/>
      <c r="P8" s="12"/>
      <c r="Q8" s="55"/>
      <c r="S8" s="10"/>
    </row>
    <row r="9" spans="2:19" ht="16.5" customHeight="1">
      <c r="B9" s="52"/>
      <c r="C9" s="10"/>
      <c r="D9" s="10"/>
      <c r="E9" s="8"/>
      <c r="F9" s="10"/>
      <c r="G9" s="8"/>
      <c r="H9" s="8" t="s">
        <v>535</v>
      </c>
      <c r="I9" s="8"/>
      <c r="J9" s="8"/>
      <c r="K9" s="10"/>
      <c r="L9" s="10"/>
      <c r="M9" s="10"/>
      <c r="N9" s="10"/>
      <c r="O9" s="10"/>
      <c r="P9" s="12"/>
      <c r="Q9" s="56"/>
      <c r="S9" s="10"/>
    </row>
    <row r="10" spans="2:19" ht="16.5" customHeight="1">
      <c r="B10" s="52"/>
      <c r="C10" s="10"/>
      <c r="D10" s="10"/>
      <c r="E10" s="8"/>
      <c r="F10" s="10"/>
      <c r="G10" s="8"/>
      <c r="H10" s="8" t="s">
        <v>536</v>
      </c>
      <c r="I10" s="8"/>
      <c r="J10" s="8"/>
      <c r="K10" s="10"/>
      <c r="L10" s="10"/>
      <c r="M10" s="10"/>
      <c r="N10" s="10"/>
      <c r="O10" s="10"/>
      <c r="P10" s="12"/>
      <c r="Q10" s="56"/>
      <c r="S10" s="10"/>
    </row>
    <row r="11" spans="2:19" ht="16.5" customHeight="1">
      <c r="B11" s="52"/>
      <c r="C11" s="8"/>
      <c r="D11" s="8"/>
      <c r="E11" s="8"/>
      <c r="F11" s="8"/>
      <c r="G11" s="8"/>
      <c r="H11" s="8" t="s">
        <v>537</v>
      </c>
      <c r="I11" s="10"/>
      <c r="J11" s="10"/>
      <c r="K11" s="10"/>
      <c r="L11" s="10"/>
      <c r="M11" s="10"/>
      <c r="N11" s="10"/>
      <c r="O11" s="10"/>
      <c r="P11" s="8"/>
      <c r="Q11" s="54"/>
    </row>
    <row r="12" spans="2:19" ht="16.5" customHeight="1">
      <c r="B12" s="52"/>
      <c r="C12" s="8"/>
      <c r="D12" s="8"/>
      <c r="E12" s="8"/>
      <c r="F12" s="8"/>
      <c r="G12" s="8"/>
      <c r="H12" s="10" t="s">
        <v>441</v>
      </c>
      <c r="I12" s="10"/>
      <c r="J12" s="10"/>
      <c r="K12" s="10"/>
      <c r="L12" s="10"/>
      <c r="M12" s="10"/>
      <c r="N12" s="10"/>
      <c r="O12" s="10"/>
      <c r="P12" s="8"/>
      <c r="Q12" s="54"/>
    </row>
    <row r="13" spans="2:19" ht="16.5" customHeight="1">
      <c r="B13" s="52"/>
      <c r="C13" s="8"/>
      <c r="D13" s="8"/>
      <c r="E13" s="8"/>
      <c r="F13" s="8"/>
      <c r="G13" s="8"/>
      <c r="H13" s="10" t="s">
        <v>442</v>
      </c>
      <c r="I13" s="10"/>
      <c r="J13" s="10"/>
      <c r="K13" s="10"/>
      <c r="L13" s="10"/>
      <c r="M13" s="10"/>
      <c r="N13" s="10"/>
      <c r="O13" s="10"/>
      <c r="P13" s="8"/>
      <c r="Q13" s="54"/>
    </row>
    <row r="14" spans="2:19" ht="16.5" customHeight="1">
      <c r="B14" s="52"/>
      <c r="C14" s="8"/>
      <c r="D14" s="8"/>
      <c r="E14" s="8"/>
      <c r="F14" s="8"/>
      <c r="G14" s="8"/>
      <c r="H14" s="10" t="s">
        <v>443</v>
      </c>
      <c r="I14" s="10"/>
      <c r="J14" s="10"/>
      <c r="K14" s="10"/>
      <c r="L14" s="10"/>
      <c r="M14" s="10"/>
      <c r="N14" s="10"/>
      <c r="O14" s="10"/>
      <c r="P14" s="8"/>
      <c r="Q14" s="54"/>
    </row>
    <row r="15" spans="2:19" ht="16.5" customHeight="1">
      <c r="B15" s="52"/>
      <c r="C15" s="10"/>
      <c r="D15" s="10"/>
      <c r="E15" s="8"/>
      <c r="F15" s="10"/>
      <c r="G15" s="8"/>
      <c r="H15" s="8" t="s">
        <v>538</v>
      </c>
      <c r="I15" s="10"/>
      <c r="J15" s="10"/>
      <c r="K15" s="10"/>
      <c r="L15" s="10"/>
      <c r="M15" s="10"/>
      <c r="N15" s="10"/>
      <c r="O15" s="10"/>
      <c r="P15" s="8"/>
      <c r="Q15" s="54"/>
    </row>
    <row r="16" spans="2:19" ht="16.5" customHeight="1">
      <c r="B16" s="52"/>
      <c r="C16" s="10"/>
      <c r="D16" s="10"/>
      <c r="E16" s="8"/>
      <c r="F16" s="10"/>
      <c r="G16" s="8"/>
      <c r="H16" s="8" t="s">
        <v>539</v>
      </c>
      <c r="I16" s="8"/>
      <c r="J16" s="10"/>
      <c r="K16" s="10"/>
      <c r="L16" s="10"/>
      <c r="M16" s="10"/>
      <c r="N16" s="10"/>
      <c r="O16" s="10"/>
      <c r="P16" s="10"/>
      <c r="Q16" s="57"/>
    </row>
    <row r="17" spans="2:17" ht="16.5" customHeight="1">
      <c r="B17" s="52"/>
      <c r="C17" s="10"/>
      <c r="D17" s="10"/>
      <c r="E17" s="8"/>
      <c r="F17" s="10"/>
      <c r="G17" s="8"/>
      <c r="H17" s="8" t="s">
        <v>540</v>
      </c>
      <c r="I17" s="8"/>
      <c r="J17" s="8"/>
      <c r="K17" s="8"/>
      <c r="L17" s="8"/>
      <c r="M17" s="10"/>
      <c r="N17" s="10"/>
      <c r="O17" s="10"/>
      <c r="P17" s="10"/>
      <c r="Q17" s="57"/>
    </row>
    <row r="18" spans="2:17" ht="16.5" customHeight="1">
      <c r="B18" s="52"/>
      <c r="C18" s="10"/>
      <c r="D18" s="10"/>
      <c r="E18" s="8"/>
      <c r="F18" s="10"/>
      <c r="G18" s="8"/>
      <c r="H18" s="10" t="s">
        <v>444</v>
      </c>
      <c r="I18" s="8"/>
      <c r="J18" s="8"/>
      <c r="K18" s="8"/>
      <c r="L18" s="8"/>
      <c r="M18" s="10"/>
      <c r="N18" s="10"/>
      <c r="O18" s="10"/>
      <c r="P18" s="10"/>
      <c r="Q18" s="57"/>
    </row>
    <row r="19" spans="2:17" ht="16.5" customHeight="1">
      <c r="B19" s="52"/>
      <c r="C19" s="10"/>
      <c r="D19" s="10"/>
      <c r="E19" s="8"/>
      <c r="F19" s="10"/>
      <c r="G19" s="8"/>
      <c r="H19" s="10" t="s">
        <v>446</v>
      </c>
      <c r="I19" s="8"/>
      <c r="J19" s="8"/>
      <c r="K19" s="8"/>
      <c r="L19" s="8"/>
      <c r="M19" s="10"/>
      <c r="N19" s="10"/>
      <c r="O19" s="10"/>
      <c r="P19" s="10"/>
      <c r="Q19" s="57"/>
    </row>
    <row r="20" spans="2:17" ht="16.5" customHeight="1">
      <c r="B20" s="52"/>
      <c r="C20" s="10"/>
      <c r="D20" s="10"/>
      <c r="E20" s="8"/>
      <c r="F20" s="10"/>
      <c r="G20" s="8"/>
      <c r="H20" s="10" t="s">
        <v>445</v>
      </c>
      <c r="I20" s="8"/>
      <c r="J20" s="8"/>
      <c r="K20" s="8"/>
      <c r="L20" s="8"/>
      <c r="M20" s="10"/>
      <c r="N20" s="10"/>
      <c r="O20" s="10"/>
      <c r="P20" s="10"/>
      <c r="Q20" s="57"/>
    </row>
    <row r="21" spans="2:17" ht="16.5" customHeight="1">
      <c r="B21" s="52"/>
      <c r="C21" s="10"/>
      <c r="D21" s="10"/>
      <c r="E21" s="8"/>
      <c r="F21" s="10"/>
      <c r="G21" s="8"/>
      <c r="H21" s="10" t="s">
        <v>447</v>
      </c>
      <c r="I21" s="8"/>
      <c r="J21" s="8"/>
      <c r="K21" s="8"/>
      <c r="L21" s="8"/>
      <c r="M21" s="10"/>
      <c r="N21" s="10"/>
      <c r="O21" s="10"/>
      <c r="P21" s="10"/>
      <c r="Q21" s="57"/>
    </row>
    <row r="22" spans="2:17" ht="16.5" customHeight="1">
      <c r="B22" s="52"/>
      <c r="C22" s="10"/>
      <c r="D22" s="10"/>
      <c r="E22" s="8"/>
      <c r="F22" s="10"/>
      <c r="G22" s="8"/>
      <c r="H22" s="10" t="s">
        <v>448</v>
      </c>
      <c r="I22" s="8"/>
      <c r="J22" s="8"/>
      <c r="K22" s="8"/>
      <c r="L22" s="8"/>
      <c r="M22" s="10"/>
      <c r="N22" s="10"/>
      <c r="O22" s="10"/>
      <c r="P22" s="10"/>
      <c r="Q22" s="57"/>
    </row>
    <row r="23" spans="2:17" ht="16.5" customHeight="1">
      <c r="B23" s="52"/>
      <c r="C23" s="10"/>
      <c r="D23" s="10"/>
      <c r="E23" s="8"/>
      <c r="F23" s="10"/>
      <c r="G23" s="8"/>
      <c r="H23" s="10" t="s">
        <v>449</v>
      </c>
      <c r="I23" s="8"/>
      <c r="J23" s="8"/>
      <c r="K23" s="8"/>
      <c r="L23" s="8"/>
      <c r="M23" s="10"/>
      <c r="N23" s="10"/>
      <c r="O23" s="10"/>
      <c r="P23" s="10"/>
      <c r="Q23" s="57"/>
    </row>
    <row r="24" spans="2:17" s="14" customFormat="1" ht="16.5" customHeight="1">
      <c r="B24" s="297"/>
      <c r="C24" s="10"/>
      <c r="D24" s="10"/>
      <c r="E24" s="10"/>
      <c r="F24" s="10"/>
      <c r="G24" s="10"/>
      <c r="H24" s="10" t="s">
        <v>328</v>
      </c>
      <c r="I24" s="10"/>
      <c r="J24" s="10"/>
      <c r="K24" s="10"/>
      <c r="L24" s="10"/>
      <c r="M24" s="10"/>
      <c r="N24" s="10"/>
      <c r="O24" s="10"/>
      <c r="P24" s="10"/>
      <c r="Q24" s="57"/>
    </row>
    <row r="25" spans="2:17" ht="16.5" customHeight="1">
      <c r="B25" s="52"/>
      <c r="C25" s="8"/>
      <c r="D25" s="8"/>
      <c r="E25" s="8"/>
      <c r="F25" s="10"/>
      <c r="G25" s="8"/>
      <c r="H25" s="8" t="s">
        <v>542</v>
      </c>
      <c r="I25" s="10"/>
      <c r="J25" s="10"/>
      <c r="K25" s="10"/>
      <c r="L25" s="10"/>
      <c r="M25" s="10"/>
      <c r="N25" s="10"/>
      <c r="O25" s="10"/>
      <c r="P25" s="10"/>
      <c r="Q25" s="57"/>
    </row>
    <row r="26" spans="2:17" s="14" customFormat="1" ht="16.5" customHeight="1">
      <c r="B26" s="297"/>
      <c r="C26" s="10"/>
      <c r="D26" s="10"/>
      <c r="E26" s="10"/>
      <c r="F26" s="10"/>
      <c r="G26" s="10"/>
      <c r="H26" s="10" t="s">
        <v>326</v>
      </c>
      <c r="I26" s="10"/>
      <c r="J26" s="10"/>
      <c r="K26" s="10"/>
      <c r="L26" s="10"/>
      <c r="M26" s="10"/>
      <c r="N26" s="10"/>
      <c r="O26" s="10"/>
      <c r="P26" s="10"/>
      <c r="Q26" s="57"/>
    </row>
    <row r="27" spans="2:17" s="14" customFormat="1" ht="16.5" customHeight="1">
      <c r="B27" s="297"/>
      <c r="C27" s="10"/>
      <c r="D27" s="10"/>
      <c r="E27" s="10"/>
      <c r="F27" s="10"/>
      <c r="G27" s="10"/>
      <c r="H27" s="10" t="s">
        <v>327</v>
      </c>
      <c r="I27" s="10"/>
      <c r="J27" s="10"/>
      <c r="K27" s="10"/>
      <c r="L27" s="10"/>
      <c r="M27" s="10"/>
      <c r="N27" s="10"/>
      <c r="O27" s="10"/>
      <c r="P27" s="10"/>
      <c r="Q27" s="57"/>
    </row>
    <row r="28" spans="2:17" s="14" customFormat="1" ht="16.5" customHeight="1">
      <c r="B28" s="297"/>
      <c r="C28" s="10"/>
      <c r="D28" s="10"/>
      <c r="E28" s="10"/>
      <c r="F28" s="10"/>
      <c r="G28" s="10"/>
      <c r="H28" s="10" t="s">
        <v>450</v>
      </c>
      <c r="I28" s="10"/>
      <c r="J28" s="10"/>
      <c r="K28" s="10"/>
      <c r="L28" s="10"/>
      <c r="M28" s="10"/>
      <c r="N28" s="10"/>
      <c r="O28" s="10"/>
      <c r="P28" s="10"/>
      <c r="Q28" s="57"/>
    </row>
    <row r="29" spans="2:17" ht="13.5" customHeight="1" thickBot="1">
      <c r="B29" s="58"/>
      <c r="C29" s="59"/>
      <c r="D29" s="59"/>
      <c r="E29" s="59"/>
      <c r="F29" s="59"/>
      <c r="G29" s="59"/>
      <c r="H29" s="59"/>
      <c r="I29" s="60"/>
      <c r="J29" s="60"/>
      <c r="K29" s="59"/>
      <c r="L29" s="59"/>
      <c r="M29" s="60"/>
      <c r="N29" s="60"/>
      <c r="O29" s="60"/>
      <c r="P29" s="60"/>
      <c r="Q29" s="61"/>
    </row>
  </sheetData>
  <mergeCells count="1">
    <mergeCell ref="B2:Q2"/>
  </mergeCells>
  <phoneticPr fontId="5" type="noConversion"/>
  <printOptions horizontalCentered="1" verticalCentered="1"/>
  <pageMargins left="1.1811023622047245" right="0.39370078740157483" top="0.6" bottom="0.39370078740157483" header="0.19685039370078741" footer="0.19685039370078741"/>
  <pageSetup paperSize="9" orientation="landscape" useFirstPageNumber="1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1"/>
  <sheetViews>
    <sheetView view="pageBreakPreview" topLeftCell="A16" zoomScale="85" zoomScaleSheetLayoutView="85" workbookViewId="0">
      <selection activeCell="G12" sqref="G12"/>
    </sheetView>
  </sheetViews>
  <sheetFormatPr defaultRowHeight="40.5" customHeight="1"/>
  <cols>
    <col min="1" max="1" width="81.25" style="1" customWidth="1"/>
    <col min="2" max="16384" width="9" style="1"/>
  </cols>
  <sheetData>
    <row r="1" spans="1:1" ht="40.5" customHeight="1">
      <c r="A1" s="549" t="str">
        <f>목차!H4</f>
        <v xml:space="preserve"> 1. 공사설명서</v>
      </c>
    </row>
    <row r="2" spans="1:1" ht="29.25" customHeight="1">
      <c r="A2" s="550" t="str">
        <f>목차!H5</f>
        <v xml:space="preserve">  - 위치도</v>
      </c>
    </row>
    <row r="3" spans="1:1" ht="29.25" customHeight="1">
      <c r="A3" s="550" t="str">
        <f>목차!H6</f>
        <v xml:space="preserve">  - 공사설명서</v>
      </c>
    </row>
    <row r="4" spans="1:1" ht="29.25" customHeight="1">
      <c r="A4" s="550" t="str">
        <f>목차!H7</f>
        <v xml:space="preserve">  - 수리계산서</v>
      </c>
    </row>
    <row r="5" spans="1:1" ht="40.5" customHeight="1">
      <c r="A5" s="549" t="str">
        <f>목차!H8</f>
        <v xml:space="preserve"> 2. 시방서(일반,특별,전문)</v>
      </c>
    </row>
    <row r="6" spans="1:1" ht="40.5" customHeight="1">
      <c r="A6" s="549" t="str">
        <f>목차!H9</f>
        <v xml:space="preserve"> 3. 예정 공정표</v>
      </c>
    </row>
    <row r="7" spans="1:1" ht="40.5" customHeight="1">
      <c r="A7" s="549" t="str">
        <f>목차!H10</f>
        <v xml:space="preserve"> 4. 편입부지조서</v>
      </c>
    </row>
    <row r="8" spans="1:1" ht="40.5" customHeight="1">
      <c r="A8" s="549" t="str">
        <f>목차!H11</f>
        <v xml:space="preserve"> 5. 설계내역서</v>
      </c>
    </row>
    <row r="9" spans="1:1" ht="29.25" customHeight="1">
      <c r="A9" s="550" t="str">
        <f>목차!H12</f>
        <v xml:space="preserve">  - 공사원가계산서</v>
      </c>
    </row>
    <row r="10" spans="1:1" ht="29.25" customHeight="1">
      <c r="A10" s="550" t="str">
        <f>목차!H13</f>
        <v xml:space="preserve">  - 총괄설계내역서</v>
      </c>
    </row>
    <row r="11" spans="1:1" ht="29.25" customHeight="1">
      <c r="A11" s="550" t="str">
        <f>목차!H14</f>
        <v xml:space="preserve">  - 설계내역서</v>
      </c>
    </row>
    <row r="12" spans="1:1" ht="40.5" customHeight="1">
      <c r="A12" s="549" t="str">
        <f>목차!H15</f>
        <v xml:space="preserve"> 6. 일위대가표</v>
      </c>
    </row>
    <row r="13" spans="1:1" ht="40.5" customHeight="1">
      <c r="A13" s="549" t="str">
        <f>목차!H16</f>
        <v xml:space="preserve"> 7. 단가산출서</v>
      </c>
    </row>
    <row r="14" spans="1:1" ht="40.5" customHeight="1">
      <c r="A14" s="549" t="str">
        <f>목차!H17</f>
        <v xml:space="preserve"> 8. 경비산출조서</v>
      </c>
    </row>
    <row r="15" spans="1:1" ht="29.25" customHeight="1">
      <c r="A15" s="550" t="str">
        <f>목차!H18</f>
        <v xml:space="preserve">  - 중기사용료</v>
      </c>
    </row>
    <row r="16" spans="1:1" ht="29.25" customHeight="1">
      <c r="A16" s="550" t="str">
        <f>목차!H19</f>
        <v xml:space="preserve">  - 재료비 단가 목록표</v>
      </c>
    </row>
    <row r="17" spans="1:1" ht="29.25" customHeight="1">
      <c r="A17" s="550" t="str">
        <f>목차!H20</f>
        <v xml:space="preserve">  - 노무비 목록표</v>
      </c>
    </row>
    <row r="18" spans="1:1" ht="29.25" customHeight="1">
      <c r="A18" s="550" t="str">
        <f>목차!H21</f>
        <v xml:space="preserve">  - 경비 목록표</v>
      </c>
    </row>
    <row r="19" spans="1:1" ht="29.25" customHeight="1">
      <c r="A19" s="550" t="str">
        <f>목차!H22</f>
        <v xml:space="preserve">  - 자재단가 대비표</v>
      </c>
    </row>
    <row r="20" spans="1:1" ht="29.25" customHeight="1">
      <c r="A20" s="550" t="str">
        <f>목차!H23</f>
        <v xml:space="preserve">  - 설계비 명세서(견적서 등)</v>
      </c>
    </row>
    <row r="21" spans="1:1" ht="40.5" customHeight="1">
      <c r="A21" s="549" t="str">
        <f>목차!H25</f>
        <v xml:space="preserve"> 9. 수량 산출조서</v>
      </c>
    </row>
    <row r="22" spans="1:1" ht="29.25" customHeight="1">
      <c r="A22" s="550" t="str">
        <f>목차!H26</f>
        <v xml:space="preserve">  - 구조물 수량 및 재료 산출서</v>
      </c>
    </row>
    <row r="23" spans="1:1" ht="29.25" customHeight="1">
      <c r="A23" s="550" t="str">
        <f>목차!H27</f>
        <v xml:space="preserve">  - 토적 집계표</v>
      </c>
    </row>
    <row r="24" spans="1:1" ht="29.25" customHeight="1">
      <c r="A24" s="550" t="str">
        <f>목차!H28</f>
        <v xml:space="preserve">  - 공작물구조도</v>
      </c>
    </row>
    <row r="25" spans="1:1" ht="29.25" customHeight="1">
      <c r="A25" s="550"/>
    </row>
    <row r="26" spans="1:1" ht="40.5" customHeight="1">
      <c r="A26" s="549"/>
    </row>
    <row r="27" spans="1:1" ht="40.5" customHeight="1">
      <c r="A27" s="549"/>
    </row>
    <row r="28" spans="1:1" ht="40.5" customHeight="1">
      <c r="A28" s="264"/>
    </row>
    <row r="29" spans="1:1" ht="40.5" customHeight="1">
      <c r="A29" s="257"/>
    </row>
    <row r="30" spans="1:1" ht="40.5" customHeight="1">
      <c r="A30" s="257"/>
    </row>
    <row r="31" spans="1:1" ht="40.5" customHeight="1">
      <c r="A31" s="257"/>
    </row>
  </sheetData>
  <phoneticPr fontId="5" type="noConversion"/>
  <printOptions horizontalCentered="1" verticalCentered="1"/>
  <pageMargins left="4.29" right="0.70866141732283472" top="0.74803149606299213" bottom="1.19" header="0.31496062992125984" footer="0.31496062992125984"/>
  <pageSetup paperSize="9" orientation="landscape" r:id="rId1"/>
  <rowBreaks count="10" manualBreakCount="10">
    <brk id="4" max="16383" man="1"/>
    <brk id="5" max="16383" man="1"/>
    <brk id="6" max="16383" man="1"/>
    <brk id="7" max="16383" man="1"/>
    <brk id="11" max="16383" man="1"/>
    <brk id="12" max="16383" man="1"/>
    <brk id="13" max="16383" man="1"/>
    <brk id="20" max="16383" man="1"/>
    <brk id="25" man="1"/>
    <brk id="2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2"/>
  <sheetViews>
    <sheetView showGridLines="0" view="pageBreakPreview" zoomScaleSheetLayoutView="100" workbookViewId="0">
      <selection activeCell="L18" sqref="L18"/>
    </sheetView>
  </sheetViews>
  <sheetFormatPr defaultRowHeight="14.25"/>
  <cols>
    <col min="1" max="1" width="9" style="1"/>
    <col min="2" max="2" width="4.125" style="1" customWidth="1"/>
    <col min="3" max="3" width="13.375" style="1" customWidth="1"/>
    <col min="4" max="4" width="7.375" style="1" customWidth="1"/>
    <col min="5" max="5" width="19.25" style="1" customWidth="1"/>
    <col min="6" max="6" width="17.375" style="1" customWidth="1"/>
    <col min="7" max="7" width="21.625" style="1" customWidth="1"/>
    <col min="8" max="8" width="35.625" style="1" customWidth="1"/>
    <col min="9" max="16384" width="9" style="1"/>
  </cols>
  <sheetData>
    <row r="1" spans="2:8" ht="21" customHeight="1">
      <c r="B1" s="62" t="s">
        <v>611</v>
      </c>
      <c r="E1" s="1" t="s">
        <v>6</v>
      </c>
      <c r="F1" s="2"/>
      <c r="G1" s="2"/>
    </row>
    <row r="2" spans="2:8" ht="6" customHeight="1">
      <c r="C2" s="1" t="s">
        <v>6</v>
      </c>
      <c r="D2" s="63" t="s">
        <v>6</v>
      </c>
    </row>
    <row r="3" spans="2:8" s="64" customFormat="1" ht="18" customHeight="1" thickBot="1">
      <c r="C3" s="768" t="str">
        <f>겉표지!E9</f>
        <v>- 위    치 :</v>
      </c>
      <c r="D3" s="801" t="str">
        <f>겉표지!G9</f>
        <v>울진군 울진읍 대흥리 산65 외2</v>
      </c>
      <c r="E3" s="801"/>
      <c r="F3" s="801"/>
      <c r="G3" s="254" t="s">
        <v>232</v>
      </c>
      <c r="H3" s="255" t="s">
        <v>687</v>
      </c>
    </row>
    <row r="4" spans="2:8" ht="17.25" customHeight="1">
      <c r="B4" s="227"/>
      <c r="C4" s="401"/>
      <c r="D4" s="401"/>
      <c r="E4" s="401"/>
      <c r="F4" s="401"/>
      <c r="G4" s="401"/>
      <c r="H4" s="402"/>
    </row>
    <row r="5" spans="2:8" ht="15" customHeight="1">
      <c r="B5" s="215"/>
      <c r="C5"/>
      <c r="D5"/>
      <c r="E5"/>
      <c r="F5"/>
      <c r="G5"/>
      <c r="H5" s="403"/>
    </row>
    <row r="6" spans="2:8" ht="15" customHeight="1">
      <c r="B6" s="215"/>
      <c r="C6"/>
      <c r="D6"/>
      <c r="E6"/>
      <c r="F6"/>
      <c r="G6"/>
      <c r="H6" s="403"/>
    </row>
    <row r="7" spans="2:8" ht="15" customHeight="1">
      <c r="B7" s="215"/>
      <c r="C7"/>
      <c r="D7"/>
      <c r="E7"/>
      <c r="F7"/>
      <c r="G7"/>
      <c r="H7" s="403"/>
    </row>
    <row r="8" spans="2:8" ht="15" customHeight="1">
      <c r="B8" s="215"/>
      <c r="C8"/>
      <c r="D8"/>
      <c r="E8"/>
      <c r="F8"/>
      <c r="G8"/>
      <c r="H8" s="403"/>
    </row>
    <row r="9" spans="2:8" ht="15" customHeight="1">
      <c r="B9" s="215"/>
      <c r="C9"/>
      <c r="D9"/>
      <c r="E9"/>
      <c r="F9"/>
      <c r="G9"/>
      <c r="H9" s="403"/>
    </row>
    <row r="10" spans="2:8" ht="15" customHeight="1">
      <c r="B10" s="215"/>
      <c r="C10"/>
      <c r="D10"/>
      <c r="E10"/>
      <c r="F10"/>
      <c r="G10"/>
      <c r="H10" s="403"/>
    </row>
    <row r="11" spans="2:8" ht="15" customHeight="1">
      <c r="B11" s="215"/>
      <c r="C11"/>
      <c r="D11"/>
      <c r="E11"/>
      <c r="F11"/>
      <c r="G11"/>
      <c r="H11" s="403"/>
    </row>
    <row r="12" spans="2:8" ht="15" customHeight="1">
      <c r="B12" s="215"/>
      <c r="C12"/>
      <c r="D12"/>
      <c r="E12"/>
      <c r="F12"/>
      <c r="G12"/>
      <c r="H12" s="403"/>
    </row>
    <row r="13" spans="2:8" ht="15" customHeight="1">
      <c r="B13" s="215"/>
      <c r="C13"/>
      <c r="D13"/>
      <c r="E13"/>
      <c r="F13"/>
      <c r="G13"/>
      <c r="H13" s="403"/>
    </row>
    <row r="14" spans="2:8" ht="15" customHeight="1">
      <c r="B14" s="215"/>
      <c r="C14"/>
      <c r="D14"/>
      <c r="E14"/>
      <c r="F14"/>
      <c r="G14"/>
      <c r="H14" s="403"/>
    </row>
    <row r="15" spans="2:8" ht="15" customHeight="1">
      <c r="B15" s="215"/>
      <c r="C15"/>
      <c r="D15"/>
      <c r="E15"/>
      <c r="F15"/>
      <c r="G15"/>
      <c r="H15" s="403"/>
    </row>
    <row r="16" spans="2:8" ht="15" customHeight="1">
      <c r="B16" s="215"/>
      <c r="C16"/>
      <c r="D16"/>
      <c r="E16"/>
      <c r="F16"/>
      <c r="G16"/>
      <c r="H16" s="403"/>
    </row>
    <row r="17" spans="2:8" ht="15" customHeight="1">
      <c r="B17" s="215"/>
      <c r="C17"/>
      <c r="D17"/>
      <c r="E17"/>
      <c r="F17"/>
      <c r="G17"/>
      <c r="H17" s="403"/>
    </row>
    <row r="18" spans="2:8" ht="15" customHeight="1">
      <c r="B18" s="215"/>
      <c r="C18"/>
      <c r="D18"/>
      <c r="E18"/>
      <c r="F18"/>
      <c r="G18"/>
      <c r="H18" s="403"/>
    </row>
    <row r="19" spans="2:8" ht="15" customHeight="1">
      <c r="B19" s="215"/>
      <c r="C19"/>
      <c r="D19"/>
      <c r="E19"/>
      <c r="F19"/>
      <c r="G19"/>
      <c r="H19" s="403"/>
    </row>
    <row r="20" spans="2:8" ht="15" customHeight="1">
      <c r="B20" s="215"/>
      <c r="C20"/>
      <c r="D20"/>
      <c r="E20"/>
      <c r="F20"/>
      <c r="G20"/>
      <c r="H20" s="403"/>
    </row>
    <row r="21" spans="2:8" ht="15" customHeight="1">
      <c r="B21" s="215"/>
      <c r="C21"/>
      <c r="D21"/>
      <c r="E21"/>
      <c r="F21"/>
      <c r="G21"/>
      <c r="H21" s="403"/>
    </row>
    <row r="22" spans="2:8" ht="15" customHeight="1">
      <c r="B22" s="215"/>
      <c r="C22"/>
      <c r="D22"/>
      <c r="E22"/>
      <c r="F22"/>
      <c r="G22"/>
      <c r="H22" s="403"/>
    </row>
    <row r="23" spans="2:8" ht="15" customHeight="1">
      <c r="B23" s="215"/>
      <c r="C23"/>
      <c r="D23"/>
      <c r="E23"/>
      <c r="F23"/>
      <c r="G23"/>
      <c r="H23" s="403"/>
    </row>
    <row r="24" spans="2:8" ht="15" customHeight="1">
      <c r="B24" s="215"/>
      <c r="C24"/>
      <c r="D24"/>
      <c r="E24"/>
      <c r="F24"/>
      <c r="G24"/>
      <c r="H24" s="403"/>
    </row>
    <row r="25" spans="2:8" ht="15" customHeight="1">
      <c r="B25" s="215"/>
      <c r="C25"/>
      <c r="D25"/>
      <c r="E25"/>
      <c r="F25"/>
      <c r="G25"/>
      <c r="H25" s="403"/>
    </row>
    <row r="26" spans="2:8" ht="15" customHeight="1">
      <c r="B26" s="215"/>
      <c r="C26"/>
      <c r="D26"/>
      <c r="E26"/>
      <c r="F26"/>
      <c r="G26"/>
      <c r="H26" s="403"/>
    </row>
    <row r="27" spans="2:8" ht="15" customHeight="1">
      <c r="B27" s="215"/>
      <c r="C27"/>
      <c r="D27"/>
      <c r="E27"/>
      <c r="F27"/>
      <c r="G27"/>
      <c r="H27" s="403"/>
    </row>
    <row r="28" spans="2:8" ht="15" customHeight="1">
      <c r="B28" s="215"/>
      <c r="C28"/>
      <c r="D28"/>
      <c r="E28"/>
      <c r="F28"/>
      <c r="G28"/>
      <c r="H28" s="403"/>
    </row>
    <row r="29" spans="2:8" ht="15" customHeight="1">
      <c r="B29" s="215"/>
      <c r="C29"/>
      <c r="D29"/>
      <c r="E29"/>
      <c r="F29"/>
      <c r="G29"/>
      <c r="H29" s="403"/>
    </row>
    <row r="30" spans="2:8" ht="15" customHeight="1">
      <c r="B30" s="215"/>
      <c r="C30"/>
      <c r="D30"/>
      <c r="E30"/>
      <c r="F30"/>
      <c r="G30"/>
      <c r="H30" s="403"/>
    </row>
    <row r="31" spans="2:8" ht="9" customHeight="1">
      <c r="B31" s="215"/>
      <c r="C31"/>
      <c r="D31"/>
      <c r="E31"/>
      <c r="F31"/>
      <c r="G31"/>
      <c r="H31" s="403"/>
    </row>
    <row r="32" spans="2:8" ht="15" customHeight="1" thickBot="1">
      <c r="B32" s="224"/>
      <c r="C32" s="225"/>
      <c r="D32" s="225"/>
      <c r="E32" s="225"/>
      <c r="F32" s="225"/>
      <c r="G32" s="225"/>
      <c r="H32" s="226"/>
    </row>
  </sheetData>
  <mergeCells count="1">
    <mergeCell ref="D3:F3"/>
  </mergeCells>
  <phoneticPr fontId="5" type="noConversion"/>
  <printOptions horizontalCentered="1" verticalCentered="1"/>
  <pageMargins left="0.94" right="0.56999999999999995" top="0.78740157480314965" bottom="0.39370078740157483" header="0.19685039370078741" footer="0.19685039370078741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53"/>
  <sheetViews>
    <sheetView view="pageBreakPreview" zoomScaleSheetLayoutView="100" workbookViewId="0">
      <selection activeCell="C4" sqref="C4"/>
    </sheetView>
  </sheetViews>
  <sheetFormatPr defaultRowHeight="14.25"/>
  <cols>
    <col min="1" max="1" width="11.125" style="1" customWidth="1"/>
    <col min="2" max="2" width="16" style="1" customWidth="1"/>
    <col min="3" max="3" width="17.875" style="1" customWidth="1"/>
    <col min="4" max="4" width="5.75" style="1" customWidth="1"/>
    <col min="5" max="5" width="13" style="1" customWidth="1"/>
    <col min="6" max="6" width="8.625" style="1" customWidth="1"/>
    <col min="7" max="7" width="3.625" style="1" customWidth="1"/>
    <col min="8" max="8" width="10" style="1" customWidth="1"/>
    <col min="9" max="9" width="5.875" style="1" customWidth="1"/>
    <col min="10" max="10" width="9" style="1"/>
    <col min="11" max="11" width="7.625" style="1" customWidth="1"/>
    <col min="12" max="12" width="9" style="1"/>
    <col min="13" max="13" width="3.25" style="1" customWidth="1"/>
    <col min="14" max="16384" width="9" style="1"/>
  </cols>
  <sheetData>
    <row r="1" spans="1:14" ht="20.25">
      <c r="A1" s="62" t="s">
        <v>612</v>
      </c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20.25" customHeight="1"/>
    <row r="3" spans="1:14" ht="20.25" customHeight="1">
      <c r="B3" s="28" t="s">
        <v>14</v>
      </c>
      <c r="C3" s="598" t="s">
        <v>711</v>
      </c>
      <c r="F3" s="39"/>
      <c r="G3" s="39"/>
      <c r="H3" s="39"/>
      <c r="I3" s="39"/>
      <c r="J3" s="39"/>
      <c r="K3" s="39"/>
      <c r="L3" s="39"/>
    </row>
    <row r="4" spans="1:14" ht="24.75" customHeight="1">
      <c r="B4" s="28"/>
      <c r="F4" s="39"/>
      <c r="G4" s="39"/>
      <c r="H4" s="39"/>
      <c r="I4" s="39"/>
      <c r="J4" s="39"/>
      <c r="K4" s="39"/>
      <c r="L4" s="39"/>
    </row>
    <row r="5" spans="1:14" ht="20.25" customHeight="1">
      <c r="B5" s="28" t="s">
        <v>543</v>
      </c>
      <c r="C5" s="608" t="s">
        <v>674</v>
      </c>
      <c r="F5" s="39"/>
      <c r="G5" s="39"/>
      <c r="H5" s="39"/>
      <c r="I5" s="39"/>
      <c r="J5" s="39"/>
      <c r="K5" s="39"/>
      <c r="L5" s="39"/>
    </row>
    <row r="6" spans="1:14" ht="20.25" customHeight="1">
      <c r="B6" s="28"/>
      <c r="C6" s="608" t="s">
        <v>675</v>
      </c>
      <c r="F6" s="39"/>
      <c r="G6" s="39"/>
      <c r="H6" s="39"/>
      <c r="I6" s="39"/>
      <c r="J6" s="39"/>
      <c r="K6" s="39"/>
      <c r="L6" s="39"/>
    </row>
    <row r="7" spans="1:14" ht="20.25" customHeight="1">
      <c r="B7" s="28"/>
      <c r="C7" s="608" t="s">
        <v>676</v>
      </c>
      <c r="F7" s="39"/>
      <c r="G7" s="39"/>
      <c r="H7" s="39"/>
      <c r="I7" s="39"/>
      <c r="J7" s="39"/>
      <c r="K7" s="39"/>
      <c r="L7" s="39"/>
    </row>
    <row r="8" spans="1:14" ht="20.25" customHeight="1">
      <c r="B8" s="28"/>
      <c r="C8" s="608"/>
      <c r="F8" s="39"/>
      <c r="G8" s="39"/>
      <c r="H8" s="39"/>
      <c r="I8" s="39"/>
      <c r="J8" s="39"/>
      <c r="K8" s="39"/>
      <c r="L8" s="39"/>
    </row>
    <row r="9" spans="1:14" ht="25.5" customHeight="1">
      <c r="B9" s="28"/>
      <c r="F9" s="39"/>
      <c r="G9" s="39"/>
      <c r="H9" s="39"/>
      <c r="I9" s="39"/>
      <c r="J9" s="39"/>
      <c r="K9" s="39"/>
      <c r="L9" s="39"/>
    </row>
    <row r="10" spans="1:14" ht="20.25" customHeight="1">
      <c r="B10" s="28" t="s">
        <v>544</v>
      </c>
      <c r="C10" s="1" t="str">
        <f>겉표지!G9</f>
        <v>울진군 울진읍 대흥리 산65 외2</v>
      </c>
      <c r="F10" s="39"/>
      <c r="G10" s="39"/>
      <c r="H10" s="39"/>
      <c r="I10" s="39"/>
      <c r="J10" s="39"/>
      <c r="K10" s="39"/>
      <c r="L10" s="39"/>
    </row>
    <row r="11" spans="1:14" ht="28.5" customHeight="1">
      <c r="B11" s="28"/>
      <c r="F11" s="39"/>
      <c r="G11" s="39"/>
      <c r="H11" s="39"/>
      <c r="I11" s="39"/>
      <c r="J11" s="39"/>
      <c r="K11" s="39"/>
      <c r="L11" s="39"/>
    </row>
    <row r="12" spans="1:14" ht="19.5" customHeight="1">
      <c r="B12" s="28" t="s">
        <v>545</v>
      </c>
      <c r="C12" s="1" t="s">
        <v>546</v>
      </c>
      <c r="D12" s="599"/>
      <c r="I12" s="39"/>
      <c r="J12" s="39"/>
      <c r="K12" s="39"/>
      <c r="L12" s="39"/>
    </row>
    <row r="13" spans="1:14" ht="12.75" customHeight="1">
      <c r="B13" s="28"/>
      <c r="F13" s="39"/>
      <c r="G13" s="39"/>
      <c r="H13" s="39"/>
      <c r="I13" s="39"/>
      <c r="J13" s="39"/>
      <c r="K13" s="39"/>
      <c r="L13" s="39"/>
    </row>
    <row r="14" spans="1:14" ht="18" customHeight="1">
      <c r="C14" s="1" t="s">
        <v>15</v>
      </c>
      <c r="D14" s="63" t="s">
        <v>16</v>
      </c>
      <c r="E14" s="1" t="s">
        <v>17</v>
      </c>
      <c r="F14" s="803">
        <f>겉표지!G10</f>
        <v>1.2</v>
      </c>
      <c r="G14" s="803"/>
      <c r="H14" s="1" t="s">
        <v>18</v>
      </c>
      <c r="I14" s="39"/>
      <c r="J14" s="39"/>
      <c r="K14" s="39"/>
      <c r="L14" s="39"/>
    </row>
    <row r="15" spans="1:14" ht="15.75" hidden="1" customHeight="1">
      <c r="D15" s="63"/>
      <c r="E15" s="600" t="s">
        <v>547</v>
      </c>
      <c r="F15" s="802">
        <v>0.8</v>
      </c>
      <c r="G15" s="802"/>
      <c r="H15" s="87" t="s">
        <v>18</v>
      </c>
      <c r="I15" s="39"/>
      <c r="J15" s="39"/>
      <c r="K15" s="39"/>
      <c r="L15" s="39"/>
    </row>
    <row r="16" spans="1:14" ht="15.75" hidden="1" customHeight="1">
      <c r="D16" s="63"/>
      <c r="E16" s="600" t="s">
        <v>548</v>
      </c>
      <c r="F16" s="802"/>
      <c r="G16" s="802"/>
      <c r="H16" s="87" t="s">
        <v>18</v>
      </c>
      <c r="I16" s="39"/>
      <c r="J16" s="39"/>
      <c r="K16" s="39"/>
      <c r="L16" s="39"/>
    </row>
    <row r="17" spans="3:12" ht="18" customHeight="1">
      <c r="D17" s="63" t="s">
        <v>16</v>
      </c>
      <c r="E17" s="1" t="s">
        <v>19</v>
      </c>
      <c r="F17" s="804">
        <v>4</v>
      </c>
      <c r="G17" s="804"/>
      <c r="H17" s="1" t="s">
        <v>20</v>
      </c>
      <c r="I17" s="39"/>
      <c r="J17" s="39"/>
      <c r="K17" s="39"/>
      <c r="L17" s="39"/>
    </row>
    <row r="18" spans="3:12" ht="18" customHeight="1">
      <c r="D18" s="63"/>
      <c r="F18" s="802"/>
      <c r="G18" s="802"/>
      <c r="I18" s="39"/>
      <c r="J18" s="39"/>
      <c r="K18" s="39"/>
      <c r="L18" s="39"/>
    </row>
    <row r="19" spans="3:12" ht="17.25" customHeight="1">
      <c r="F19" s="39"/>
      <c r="G19" s="39"/>
      <c r="H19" s="39"/>
      <c r="I19" s="39"/>
      <c r="J19" s="39"/>
      <c r="K19" s="39"/>
      <c r="L19" s="39"/>
    </row>
    <row r="20" spans="3:12" ht="18" hidden="1" customHeight="1">
      <c r="D20" s="63" t="s">
        <v>16</v>
      </c>
      <c r="E20" s="802" t="s">
        <v>549</v>
      </c>
      <c r="F20" s="802"/>
      <c r="G20" s="601" t="s">
        <v>21</v>
      </c>
      <c r="H20" s="1">
        <f>12569+9082</f>
        <v>21651</v>
      </c>
      <c r="I20" s="39" t="s">
        <v>236</v>
      </c>
      <c r="J20" s="39"/>
      <c r="K20" s="39"/>
      <c r="L20" s="39"/>
    </row>
    <row r="21" spans="3:12" ht="18" hidden="1" customHeight="1">
      <c r="C21" s="1" t="s">
        <v>22</v>
      </c>
      <c r="D21" s="63" t="s">
        <v>16</v>
      </c>
      <c r="E21" s="802" t="s">
        <v>23</v>
      </c>
      <c r="F21" s="802"/>
      <c r="G21" s="602" t="s">
        <v>21</v>
      </c>
      <c r="H21" s="1">
        <v>1431</v>
      </c>
      <c r="I21" s="39" t="s">
        <v>24</v>
      </c>
      <c r="J21" s="39"/>
      <c r="K21" s="39"/>
      <c r="L21" s="39"/>
    </row>
    <row r="22" spans="3:12" ht="18" hidden="1" customHeight="1">
      <c r="D22" s="63" t="s">
        <v>16</v>
      </c>
      <c r="E22" s="802" t="s">
        <v>25</v>
      </c>
      <c r="F22" s="802"/>
      <c r="G22" s="602" t="s">
        <v>21</v>
      </c>
      <c r="I22" s="39" t="s">
        <v>24</v>
      </c>
      <c r="J22" s="39"/>
      <c r="K22" s="39"/>
      <c r="L22" s="39"/>
    </row>
    <row r="23" spans="3:12" ht="18" hidden="1" customHeight="1">
      <c r="D23" s="63" t="s">
        <v>16</v>
      </c>
      <c r="E23" s="802" t="s">
        <v>550</v>
      </c>
      <c r="F23" s="802"/>
      <c r="G23" s="602" t="s">
        <v>21</v>
      </c>
      <c r="H23" s="1">
        <v>498</v>
      </c>
      <c r="I23" s="39" t="s">
        <v>24</v>
      </c>
      <c r="J23" s="39"/>
      <c r="K23" s="39"/>
      <c r="L23" s="39"/>
    </row>
    <row r="24" spans="3:12" ht="18" hidden="1" customHeight="1">
      <c r="D24" s="63" t="s">
        <v>16</v>
      </c>
      <c r="E24" s="802" t="s">
        <v>551</v>
      </c>
      <c r="F24" s="802"/>
      <c r="G24" s="602" t="s">
        <v>21</v>
      </c>
      <c r="H24" s="1">
        <v>220</v>
      </c>
      <c r="I24" s="39" t="s">
        <v>24</v>
      </c>
      <c r="J24" s="39"/>
      <c r="K24" s="39"/>
      <c r="L24" s="39"/>
    </row>
    <row r="25" spans="3:12" ht="18" hidden="1" customHeight="1">
      <c r="D25" s="63" t="s">
        <v>16</v>
      </c>
      <c r="E25" s="802" t="s">
        <v>26</v>
      </c>
      <c r="F25" s="802"/>
      <c r="G25" s="602" t="s">
        <v>21</v>
      </c>
      <c r="I25" s="39" t="s">
        <v>24</v>
      </c>
      <c r="J25" s="39"/>
      <c r="K25" s="39"/>
      <c r="L25" s="39"/>
    </row>
    <row r="26" spans="3:12" ht="18" hidden="1" customHeight="1">
      <c r="D26" s="63"/>
      <c r="E26" s="603"/>
      <c r="F26" s="603"/>
      <c r="G26" s="602"/>
      <c r="I26" s="39"/>
      <c r="J26" s="39"/>
      <c r="K26" s="39"/>
      <c r="L26" s="39"/>
    </row>
    <row r="27" spans="3:12" ht="18" hidden="1" customHeight="1">
      <c r="C27" s="1" t="s">
        <v>27</v>
      </c>
      <c r="D27" s="63" t="s">
        <v>16</v>
      </c>
      <c r="E27" s="802" t="s">
        <v>552</v>
      </c>
      <c r="F27" s="802"/>
      <c r="G27" s="602" t="s">
        <v>21</v>
      </c>
      <c r="H27" s="604">
        <v>24</v>
      </c>
      <c r="I27" s="39" t="s">
        <v>20</v>
      </c>
      <c r="J27" s="39"/>
      <c r="K27" s="39"/>
      <c r="L27" s="39"/>
    </row>
    <row r="28" spans="3:12" ht="18" hidden="1" customHeight="1">
      <c r="D28" s="63" t="s">
        <v>16</v>
      </c>
      <c r="E28" s="802" t="s">
        <v>28</v>
      </c>
      <c r="F28" s="802"/>
      <c r="G28" s="602" t="s">
        <v>21</v>
      </c>
      <c r="H28" s="604">
        <v>8</v>
      </c>
      <c r="I28" s="39" t="s">
        <v>20</v>
      </c>
      <c r="J28" s="39"/>
      <c r="K28" s="39"/>
      <c r="L28" s="39"/>
    </row>
    <row r="29" spans="3:12" ht="18" hidden="1" customHeight="1">
      <c r="D29" s="63" t="s">
        <v>16</v>
      </c>
      <c r="E29" s="802" t="s">
        <v>553</v>
      </c>
      <c r="F29" s="802"/>
      <c r="G29" s="602" t="s">
        <v>21</v>
      </c>
      <c r="H29" s="605">
        <v>10</v>
      </c>
      <c r="I29" s="39" t="s">
        <v>20</v>
      </c>
      <c r="J29" s="39"/>
      <c r="K29" s="39"/>
      <c r="L29" s="39"/>
    </row>
    <row r="30" spans="3:12" ht="18" hidden="1" customHeight="1">
      <c r="D30" s="63" t="s">
        <v>16</v>
      </c>
      <c r="E30" s="802" t="s">
        <v>518</v>
      </c>
      <c r="F30" s="802"/>
      <c r="G30" s="602" t="s">
        <v>21</v>
      </c>
      <c r="I30" s="39" t="s">
        <v>20</v>
      </c>
      <c r="J30" s="39"/>
      <c r="K30" s="39"/>
      <c r="L30" s="39"/>
    </row>
    <row r="31" spans="3:12" ht="18" hidden="1" customHeight="1">
      <c r="D31" s="63" t="s">
        <v>16</v>
      </c>
      <c r="E31" s="802" t="s">
        <v>554</v>
      </c>
      <c r="F31" s="802"/>
      <c r="G31" s="602" t="s">
        <v>21</v>
      </c>
      <c r="H31" s="1">
        <v>1</v>
      </c>
      <c r="I31" s="39" t="s">
        <v>29</v>
      </c>
      <c r="J31" s="39"/>
      <c r="K31" s="39"/>
      <c r="L31" s="39"/>
    </row>
    <row r="32" spans="3:12" ht="18" hidden="1" customHeight="1">
      <c r="D32" s="63" t="s">
        <v>16</v>
      </c>
      <c r="E32" s="802" t="s">
        <v>555</v>
      </c>
      <c r="F32" s="802"/>
      <c r="G32" s="602" t="s">
        <v>21</v>
      </c>
      <c r="H32" s="1">
        <f>160+410</f>
        <v>570</v>
      </c>
      <c r="I32" s="39" t="str">
        <f>I30</f>
        <v>m</v>
      </c>
    </row>
    <row r="33" spans="1:12" ht="18" hidden="1" customHeight="1">
      <c r="D33" s="63" t="s">
        <v>16</v>
      </c>
      <c r="E33" s="802" t="s">
        <v>297</v>
      </c>
      <c r="F33" s="802"/>
      <c r="G33" s="602" t="s">
        <v>21</v>
      </c>
      <c r="H33" s="1">
        <v>2572</v>
      </c>
      <c r="I33" s="39" t="s">
        <v>236</v>
      </c>
    </row>
    <row r="34" spans="1:12" ht="18" hidden="1" customHeight="1">
      <c r="D34" s="63" t="s">
        <v>16</v>
      </c>
      <c r="E34" s="802" t="s">
        <v>293</v>
      </c>
      <c r="F34" s="802"/>
      <c r="G34" s="602" t="s">
        <v>21</v>
      </c>
      <c r="H34" s="1">
        <v>1052</v>
      </c>
      <c r="I34" s="39" t="s">
        <v>236</v>
      </c>
    </row>
    <row r="35" spans="1:12" ht="18" hidden="1" customHeight="1">
      <c r="D35" s="63" t="s">
        <v>16</v>
      </c>
      <c r="E35" s="802" t="s">
        <v>556</v>
      </c>
      <c r="F35" s="802"/>
      <c r="G35" s="602" t="s">
        <v>21</v>
      </c>
      <c r="H35" s="1">
        <v>60</v>
      </c>
      <c r="I35" s="39" t="s">
        <v>236</v>
      </c>
    </row>
    <row r="36" spans="1:12" ht="18" hidden="1" customHeight="1">
      <c r="D36" s="63" t="s">
        <v>16</v>
      </c>
      <c r="E36" s="802" t="s">
        <v>557</v>
      </c>
      <c r="F36" s="802"/>
      <c r="G36" s="602" t="s">
        <v>21</v>
      </c>
      <c r="H36" s="1">
        <f>6+4+12+18</f>
        <v>40</v>
      </c>
      <c r="I36" s="39" t="s">
        <v>20</v>
      </c>
    </row>
    <row r="37" spans="1:12" ht="18" hidden="1" customHeight="1">
      <c r="D37" s="63" t="s">
        <v>16</v>
      </c>
      <c r="E37" s="802" t="s">
        <v>558</v>
      </c>
      <c r="F37" s="802"/>
      <c r="G37" s="602" t="s">
        <v>21</v>
      </c>
      <c r="I37" s="39" t="s">
        <v>20</v>
      </c>
    </row>
    <row r="38" spans="1:12" ht="18" hidden="1" customHeight="1">
      <c r="D38" s="63" t="s">
        <v>16</v>
      </c>
      <c r="E38" s="802" t="s">
        <v>559</v>
      </c>
      <c r="F38" s="802"/>
      <c r="G38" s="602" t="s">
        <v>21</v>
      </c>
      <c r="H38" s="1">
        <v>20</v>
      </c>
      <c r="I38" s="39" t="s">
        <v>20</v>
      </c>
    </row>
    <row r="39" spans="1:12" ht="18" hidden="1" customHeight="1"/>
    <row r="40" spans="1:12" ht="18" hidden="1" customHeight="1">
      <c r="C40" s="1" t="s">
        <v>298</v>
      </c>
      <c r="D40" s="63" t="s">
        <v>16</v>
      </c>
      <c r="E40" s="802" t="s">
        <v>560</v>
      </c>
      <c r="F40" s="802"/>
      <c r="G40" s="602" t="s">
        <v>21</v>
      </c>
      <c r="H40" s="1">
        <v>170</v>
      </c>
      <c r="I40" s="39" t="s">
        <v>20</v>
      </c>
    </row>
    <row r="41" spans="1:12" ht="18" hidden="1" customHeight="1">
      <c r="D41" s="63" t="s">
        <v>16</v>
      </c>
      <c r="E41" s="802" t="s">
        <v>561</v>
      </c>
      <c r="F41" s="802"/>
      <c r="G41" s="602" t="s">
        <v>21</v>
      </c>
      <c r="I41" s="39" t="s">
        <v>20</v>
      </c>
    </row>
    <row r="42" spans="1:12" ht="18" hidden="1" customHeight="1">
      <c r="D42" s="63" t="s">
        <v>16</v>
      </c>
      <c r="E42" s="802" t="s">
        <v>562</v>
      </c>
      <c r="F42" s="802"/>
      <c r="G42" s="602" t="s">
        <v>21</v>
      </c>
      <c r="H42" s="1">
        <v>360</v>
      </c>
      <c r="I42" s="39" t="s">
        <v>236</v>
      </c>
    </row>
    <row r="43" spans="1:12" ht="18" hidden="1" customHeight="1">
      <c r="C43" s="1" t="s">
        <v>299</v>
      </c>
      <c r="D43" s="63" t="s">
        <v>16</v>
      </c>
      <c r="E43" s="802" t="s">
        <v>563</v>
      </c>
      <c r="F43" s="802"/>
      <c r="G43" s="602" t="s">
        <v>21</v>
      </c>
      <c r="H43" s="1">
        <v>35</v>
      </c>
      <c r="I43" s="39" t="s">
        <v>29</v>
      </c>
    </row>
    <row r="44" spans="1:12" ht="18" hidden="1" customHeight="1">
      <c r="D44" s="63" t="s">
        <v>16</v>
      </c>
      <c r="E44" s="802" t="s">
        <v>564</v>
      </c>
      <c r="F44" s="802"/>
      <c r="G44" s="602" t="s">
        <v>21</v>
      </c>
      <c r="I44" s="39" t="s">
        <v>20</v>
      </c>
    </row>
    <row r="45" spans="1:12" ht="18" hidden="1" customHeight="1">
      <c r="D45" s="63" t="s">
        <v>16</v>
      </c>
      <c r="E45" s="802" t="s">
        <v>565</v>
      </c>
      <c r="F45" s="802"/>
      <c r="G45" s="602" t="s">
        <v>21</v>
      </c>
      <c r="I45" s="39" t="s">
        <v>566</v>
      </c>
    </row>
    <row r="46" spans="1:12" ht="18" hidden="1" customHeight="1">
      <c r="D46" s="63" t="s">
        <v>299</v>
      </c>
      <c r="E46" s="802" t="s">
        <v>299</v>
      </c>
      <c r="F46" s="802"/>
      <c r="G46" s="602" t="s">
        <v>299</v>
      </c>
      <c r="I46" s="39" t="s">
        <v>299</v>
      </c>
    </row>
    <row r="47" spans="1:12" ht="18" customHeight="1">
      <c r="B47" s="1" t="s">
        <v>300</v>
      </c>
      <c r="C47" s="1" t="s">
        <v>301</v>
      </c>
      <c r="D47" s="606">
        <v>180</v>
      </c>
      <c r="E47" s="607" t="s">
        <v>302</v>
      </c>
      <c r="F47" s="607"/>
      <c r="G47" s="602" t="s">
        <v>299</v>
      </c>
      <c r="H47" s="1" t="s">
        <v>303</v>
      </c>
      <c r="I47" s="39" t="s">
        <v>299</v>
      </c>
    </row>
    <row r="48" spans="1:12" ht="19.5" customHeight="1">
      <c r="A48" s="73"/>
      <c r="B48" s="73"/>
      <c r="C48" s="373"/>
      <c r="D48" s="73"/>
      <c r="E48" s="73"/>
      <c r="F48" s="73"/>
      <c r="G48" s="73"/>
      <c r="H48" s="73"/>
      <c r="I48" s="73"/>
      <c r="J48" s="73"/>
      <c r="K48" s="73"/>
      <c r="L48" s="73"/>
    </row>
    <row r="49" spans="1:12" ht="21.75" customHeight="1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</row>
    <row r="50" spans="1:12" ht="21.75" customHeight="1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</row>
    <row r="51" spans="1:12" ht="21.75" customHeight="1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</row>
    <row r="52" spans="1:12" ht="21.75" customHeight="1"/>
    <row r="53" spans="1:12" ht="21.75" customHeight="1"/>
  </sheetData>
  <mergeCells count="30">
    <mergeCell ref="F14:G14"/>
    <mergeCell ref="F15:G15"/>
    <mergeCell ref="F16:G16"/>
    <mergeCell ref="F17:G17"/>
    <mergeCell ref="F18:G18"/>
    <mergeCell ref="E20:F20"/>
    <mergeCell ref="E21:F21"/>
    <mergeCell ref="E22:F22"/>
    <mergeCell ref="E23:F23"/>
    <mergeCell ref="E24:F24"/>
    <mergeCell ref="E25:F25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40:F40"/>
    <mergeCell ref="E41:F41"/>
    <mergeCell ref="E42:F42"/>
    <mergeCell ref="E43:F43"/>
    <mergeCell ref="E44:F44"/>
    <mergeCell ref="E45:F45"/>
    <mergeCell ref="E46:F46"/>
  </mergeCells>
  <phoneticPr fontId="5" type="noConversion"/>
  <pageMargins left="1.1811023622047245" right="0.31496062992125984" top="0.64" bottom="0.66" header="0.51181102362204722" footer="0.51181102362204722"/>
  <pageSetup paperSize="9" orientation="landscape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  <pageSetUpPr fitToPage="1"/>
  </sheetPr>
  <dimension ref="B1:M22"/>
  <sheetViews>
    <sheetView view="pageBreakPreview" zoomScaleSheetLayoutView="100" workbookViewId="0">
      <selection activeCell="P14" sqref="P14"/>
    </sheetView>
  </sheetViews>
  <sheetFormatPr defaultRowHeight="14.25"/>
  <cols>
    <col min="1" max="1" width="7" style="451" customWidth="1"/>
    <col min="2" max="2" width="2.375" style="451" customWidth="1"/>
    <col min="3" max="3" width="7.375" style="451" customWidth="1"/>
    <col min="4" max="4" width="10.375" style="451" customWidth="1"/>
    <col min="5" max="5" width="10.125" style="451" customWidth="1"/>
    <col min="6" max="6" width="12.25" style="451" customWidth="1"/>
    <col min="7" max="7" width="16" style="453" customWidth="1"/>
    <col min="8" max="8" width="1.5" style="451" customWidth="1"/>
    <col min="9" max="9" width="7.375" style="451" customWidth="1"/>
    <col min="10" max="10" width="10.375" style="451" customWidth="1"/>
    <col min="11" max="11" width="10.125" style="451" customWidth="1"/>
    <col min="12" max="12" width="12.25" style="451" customWidth="1"/>
    <col min="13" max="13" width="16" style="453" customWidth="1"/>
    <col min="14" max="16384" width="9" style="451"/>
  </cols>
  <sheetData>
    <row r="1" spans="2:13" s="237" customFormat="1" ht="21" customHeight="1">
      <c r="B1" s="449"/>
      <c r="C1" s="816" t="s">
        <v>568</v>
      </c>
      <c r="D1" s="816"/>
      <c r="E1" s="816"/>
      <c r="F1" s="816"/>
      <c r="G1" s="816"/>
      <c r="H1" s="816"/>
      <c r="I1" s="816"/>
      <c r="J1" s="816"/>
      <c r="K1" s="816"/>
      <c r="L1" s="816"/>
      <c r="M1" s="816"/>
    </row>
    <row r="2" spans="2:13" ht="3.75" customHeight="1" thickBot="1">
      <c r="B2" s="450"/>
      <c r="E2" s="452"/>
      <c r="F2" s="452"/>
      <c r="G2" s="454"/>
      <c r="K2" s="452"/>
      <c r="L2" s="452"/>
      <c r="M2" s="454"/>
    </row>
    <row r="3" spans="2:13" s="455" customFormat="1" ht="27" customHeight="1" thickBot="1">
      <c r="C3" s="596" t="s">
        <v>569</v>
      </c>
      <c r="D3" s="594" t="s">
        <v>570</v>
      </c>
      <c r="E3" s="594" t="s">
        <v>571</v>
      </c>
      <c r="F3" s="594" t="s">
        <v>572</v>
      </c>
      <c r="G3" s="595" t="s">
        <v>35</v>
      </c>
      <c r="I3" s="596" t="s">
        <v>569</v>
      </c>
      <c r="J3" s="594" t="s">
        <v>570</v>
      </c>
      <c r="K3" s="594" t="s">
        <v>571</v>
      </c>
      <c r="L3" s="594" t="s">
        <v>572</v>
      </c>
      <c r="M3" s="595" t="s">
        <v>35</v>
      </c>
    </row>
    <row r="4" spans="2:13" s="455" customFormat="1" ht="26.25" customHeight="1" thickTop="1">
      <c r="C4" s="591">
        <v>1</v>
      </c>
      <c r="D4" s="592" t="s">
        <v>607</v>
      </c>
      <c r="E4" s="618">
        <v>800</v>
      </c>
      <c r="F4" s="615">
        <v>1.5</v>
      </c>
      <c r="G4" s="459" t="s">
        <v>573</v>
      </c>
      <c r="I4" s="591"/>
      <c r="J4" s="592"/>
      <c r="K4" s="618"/>
      <c r="L4" s="615"/>
      <c r="M4" s="459"/>
    </row>
    <row r="5" spans="2:13" s="455" customFormat="1" ht="26.25" customHeight="1">
      <c r="C5" s="464">
        <v>2</v>
      </c>
      <c r="D5" s="465" t="s">
        <v>608</v>
      </c>
      <c r="E5" s="619">
        <v>800</v>
      </c>
      <c r="F5" s="616">
        <v>0.6</v>
      </c>
      <c r="G5" s="462" t="s">
        <v>573</v>
      </c>
      <c r="I5" s="464"/>
      <c r="J5" s="465"/>
      <c r="K5" s="619"/>
      <c r="L5" s="616"/>
      <c r="M5" s="462"/>
    </row>
    <row r="6" spans="2:13" s="455" customFormat="1" ht="26.25" customHeight="1">
      <c r="C6" s="464">
        <v>3</v>
      </c>
      <c r="D6" s="465" t="s">
        <v>609</v>
      </c>
      <c r="E6" s="619">
        <v>800</v>
      </c>
      <c r="F6" s="616">
        <v>3.5</v>
      </c>
      <c r="G6" s="462" t="s">
        <v>592</v>
      </c>
      <c r="I6" s="464"/>
      <c r="J6" s="465"/>
      <c r="K6" s="619"/>
      <c r="L6" s="616"/>
      <c r="M6" s="462"/>
    </row>
    <row r="7" spans="2:13" s="455" customFormat="1" ht="26.25" customHeight="1">
      <c r="C7" s="464">
        <v>4</v>
      </c>
      <c r="D7" s="465" t="s">
        <v>610</v>
      </c>
      <c r="E7" s="619">
        <v>800</v>
      </c>
      <c r="F7" s="616">
        <v>0.5</v>
      </c>
      <c r="G7" s="462" t="s">
        <v>573</v>
      </c>
      <c r="I7" s="464"/>
      <c r="J7" s="465"/>
      <c r="K7" s="619"/>
      <c r="L7" s="616"/>
      <c r="M7" s="462"/>
    </row>
    <row r="8" spans="2:13" s="455" customFormat="1" ht="26.25" customHeight="1">
      <c r="C8" s="464"/>
      <c r="D8" s="465"/>
      <c r="E8" s="619"/>
      <c r="F8" s="616"/>
      <c r="G8" s="462"/>
      <c r="I8" s="464"/>
      <c r="J8" s="465"/>
      <c r="K8" s="619"/>
      <c r="L8" s="616"/>
      <c r="M8" s="462"/>
    </row>
    <row r="9" spans="2:13" s="455" customFormat="1" ht="26.25" customHeight="1">
      <c r="C9" s="464"/>
      <c r="D9" s="465"/>
      <c r="E9" s="619"/>
      <c r="F9" s="616"/>
      <c r="G9" s="462"/>
      <c r="I9" s="464"/>
      <c r="J9" s="465"/>
      <c r="K9" s="619"/>
      <c r="L9" s="616"/>
      <c r="M9" s="462"/>
    </row>
    <row r="10" spans="2:13" s="455" customFormat="1" ht="26.25" customHeight="1">
      <c r="C10" s="464"/>
      <c r="D10" s="465"/>
      <c r="E10" s="619"/>
      <c r="F10" s="616"/>
      <c r="G10" s="462"/>
      <c r="I10" s="464"/>
      <c r="J10" s="465"/>
      <c r="K10" s="619"/>
      <c r="L10" s="616"/>
      <c r="M10" s="462"/>
    </row>
    <row r="11" spans="2:13" s="455" customFormat="1" ht="26.25" customHeight="1">
      <c r="C11" s="464"/>
      <c r="D11" s="465"/>
      <c r="E11" s="619"/>
      <c r="F11" s="616"/>
      <c r="G11" s="462"/>
      <c r="I11" s="464"/>
      <c r="J11" s="465"/>
      <c r="K11" s="619"/>
      <c r="L11" s="616"/>
      <c r="M11" s="462"/>
    </row>
    <row r="12" spans="2:13" s="455" customFormat="1" ht="26.25" customHeight="1">
      <c r="C12" s="464"/>
      <c r="D12" s="465"/>
      <c r="E12" s="619"/>
      <c r="F12" s="616"/>
      <c r="G12" s="462"/>
      <c r="I12" s="464"/>
      <c r="J12" s="465"/>
      <c r="K12" s="619"/>
      <c r="L12" s="616"/>
      <c r="M12" s="462"/>
    </row>
    <row r="13" spans="2:13" s="455" customFormat="1" ht="26.25" customHeight="1">
      <c r="C13" s="464"/>
      <c r="D13" s="465"/>
      <c r="E13" s="619"/>
      <c r="F13" s="616"/>
      <c r="G13" s="462"/>
      <c r="I13" s="464"/>
      <c r="J13" s="465"/>
      <c r="K13" s="619"/>
      <c r="L13" s="616"/>
      <c r="M13" s="462"/>
    </row>
    <row r="14" spans="2:13" s="455" customFormat="1" ht="26.25" customHeight="1">
      <c r="C14" s="464"/>
      <c r="D14" s="465"/>
      <c r="E14" s="619"/>
      <c r="F14" s="616"/>
      <c r="G14" s="462"/>
      <c r="I14" s="464"/>
      <c r="J14" s="465"/>
      <c r="K14" s="619"/>
      <c r="L14" s="616"/>
      <c r="M14" s="462"/>
    </row>
    <row r="15" spans="2:13" s="455" customFormat="1" ht="26.25" customHeight="1">
      <c r="C15" s="464"/>
      <c r="D15" s="465"/>
      <c r="E15" s="619"/>
      <c r="F15" s="616"/>
      <c r="G15" s="462"/>
      <c r="I15" s="464"/>
      <c r="J15" s="465"/>
      <c r="K15" s="619"/>
      <c r="L15" s="616"/>
      <c r="M15" s="462"/>
    </row>
    <row r="16" spans="2:13" s="455" customFormat="1" ht="26.25" customHeight="1" thickBot="1">
      <c r="C16" s="468"/>
      <c r="D16" s="614"/>
      <c r="E16" s="620"/>
      <c r="F16" s="617"/>
      <c r="G16" s="469"/>
      <c r="I16" s="468"/>
      <c r="J16" s="614"/>
      <c r="K16" s="620"/>
      <c r="L16" s="617"/>
      <c r="M16" s="469"/>
    </row>
    <row r="17" spans="2:13" s="455" customFormat="1" ht="21" customHeight="1">
      <c r="G17" s="471"/>
      <c r="M17" s="471"/>
    </row>
    <row r="18" spans="2:13">
      <c r="G18" s="237"/>
      <c r="M18" s="237"/>
    </row>
    <row r="20" spans="2:13" s="453" customFormat="1">
      <c r="B20" s="451"/>
      <c r="C20" s="451"/>
      <c r="D20" s="451"/>
      <c r="E20" s="451"/>
      <c r="F20" s="451"/>
      <c r="I20" s="451"/>
      <c r="J20" s="451"/>
      <c r="K20" s="451"/>
      <c r="L20" s="451"/>
    </row>
    <row r="21" spans="2:13" s="453" customFormat="1">
      <c r="B21" s="451"/>
      <c r="C21" s="451"/>
      <c r="D21" s="451"/>
      <c r="E21" s="451"/>
      <c r="F21" s="451"/>
      <c r="I21" s="451"/>
      <c r="J21" s="451"/>
      <c r="K21" s="451"/>
      <c r="L21" s="451"/>
    </row>
    <row r="22" spans="2:13" s="453" customFormat="1">
      <c r="B22" s="451"/>
      <c r="C22" s="451"/>
      <c r="D22" s="451"/>
      <c r="E22" s="451"/>
      <c r="F22" s="451"/>
      <c r="I22" s="451"/>
      <c r="J22" s="451"/>
      <c r="K22" s="451"/>
      <c r="L22" s="451"/>
    </row>
  </sheetData>
  <mergeCells count="1">
    <mergeCell ref="C1:M1"/>
  </mergeCells>
  <phoneticPr fontId="5" type="noConversion"/>
  <pageMargins left="1.26" right="0.23622047244094491" top="0.74803149606299213" bottom="0.74803149606299213" header="0.31496062992125984" footer="0.31496062992125984"/>
  <pageSetup paperSize="9" fitToWidth="0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22"/>
  <sheetViews>
    <sheetView view="pageBreakPreview" zoomScaleNormal="100" workbookViewId="0">
      <selection activeCell="V24" sqref="V24"/>
    </sheetView>
  </sheetViews>
  <sheetFormatPr defaultRowHeight="12"/>
  <cols>
    <col min="1" max="1" width="4.375" style="298" customWidth="1"/>
    <col min="2" max="2" width="9.625" style="298" customWidth="1"/>
    <col min="3" max="3" width="4.375" style="298" customWidth="1"/>
    <col min="4" max="21" width="5.125" style="298" customWidth="1"/>
    <col min="22" max="22" width="9.5" style="298" customWidth="1"/>
    <col min="23" max="261" width="9" style="298"/>
    <col min="262" max="262" width="4.375" style="298" customWidth="1"/>
    <col min="263" max="263" width="9.625" style="298" customWidth="1"/>
    <col min="264" max="264" width="4.375" style="298" customWidth="1"/>
    <col min="265" max="276" width="7.25" style="298" customWidth="1"/>
    <col min="277" max="277" width="0" style="298" hidden="1" customWidth="1"/>
    <col min="278" max="278" width="9.5" style="298" customWidth="1"/>
    <col min="279" max="517" width="9" style="298"/>
    <col min="518" max="518" width="4.375" style="298" customWidth="1"/>
    <col min="519" max="519" width="9.625" style="298" customWidth="1"/>
    <col min="520" max="520" width="4.375" style="298" customWidth="1"/>
    <col min="521" max="532" width="7.25" style="298" customWidth="1"/>
    <col min="533" max="533" width="0" style="298" hidden="1" customWidth="1"/>
    <col min="534" max="534" width="9.5" style="298" customWidth="1"/>
    <col min="535" max="773" width="9" style="298"/>
    <col min="774" max="774" width="4.375" style="298" customWidth="1"/>
    <col min="775" max="775" width="9.625" style="298" customWidth="1"/>
    <col min="776" max="776" width="4.375" style="298" customWidth="1"/>
    <col min="777" max="788" width="7.25" style="298" customWidth="1"/>
    <col min="789" max="789" width="0" style="298" hidden="1" customWidth="1"/>
    <col min="790" max="790" width="9.5" style="298" customWidth="1"/>
    <col min="791" max="1029" width="9" style="298"/>
    <col min="1030" max="1030" width="4.375" style="298" customWidth="1"/>
    <col min="1031" max="1031" width="9.625" style="298" customWidth="1"/>
    <col min="1032" max="1032" width="4.375" style="298" customWidth="1"/>
    <col min="1033" max="1044" width="7.25" style="298" customWidth="1"/>
    <col min="1045" max="1045" width="0" style="298" hidden="1" customWidth="1"/>
    <col min="1046" max="1046" width="9.5" style="298" customWidth="1"/>
    <col min="1047" max="1285" width="9" style="298"/>
    <col min="1286" max="1286" width="4.375" style="298" customWidth="1"/>
    <col min="1287" max="1287" width="9.625" style="298" customWidth="1"/>
    <col min="1288" max="1288" width="4.375" style="298" customWidth="1"/>
    <col min="1289" max="1300" width="7.25" style="298" customWidth="1"/>
    <col min="1301" max="1301" width="0" style="298" hidden="1" customWidth="1"/>
    <col min="1302" max="1302" width="9.5" style="298" customWidth="1"/>
    <col min="1303" max="1541" width="9" style="298"/>
    <col min="1542" max="1542" width="4.375" style="298" customWidth="1"/>
    <col min="1543" max="1543" width="9.625" style="298" customWidth="1"/>
    <col min="1544" max="1544" width="4.375" style="298" customWidth="1"/>
    <col min="1545" max="1556" width="7.25" style="298" customWidth="1"/>
    <col min="1557" max="1557" width="0" style="298" hidden="1" customWidth="1"/>
    <col min="1558" max="1558" width="9.5" style="298" customWidth="1"/>
    <col min="1559" max="1797" width="9" style="298"/>
    <col min="1798" max="1798" width="4.375" style="298" customWidth="1"/>
    <col min="1799" max="1799" width="9.625" style="298" customWidth="1"/>
    <col min="1800" max="1800" width="4.375" style="298" customWidth="1"/>
    <col min="1801" max="1812" width="7.25" style="298" customWidth="1"/>
    <col min="1813" max="1813" width="0" style="298" hidden="1" customWidth="1"/>
    <col min="1814" max="1814" width="9.5" style="298" customWidth="1"/>
    <col min="1815" max="2053" width="9" style="298"/>
    <col min="2054" max="2054" width="4.375" style="298" customWidth="1"/>
    <col min="2055" max="2055" width="9.625" style="298" customWidth="1"/>
    <col min="2056" max="2056" width="4.375" style="298" customWidth="1"/>
    <col min="2057" max="2068" width="7.25" style="298" customWidth="1"/>
    <col min="2069" max="2069" width="0" style="298" hidden="1" customWidth="1"/>
    <col min="2070" max="2070" width="9.5" style="298" customWidth="1"/>
    <col min="2071" max="2309" width="9" style="298"/>
    <col min="2310" max="2310" width="4.375" style="298" customWidth="1"/>
    <col min="2311" max="2311" width="9.625" style="298" customWidth="1"/>
    <col min="2312" max="2312" width="4.375" style="298" customWidth="1"/>
    <col min="2313" max="2324" width="7.25" style="298" customWidth="1"/>
    <col min="2325" max="2325" width="0" style="298" hidden="1" customWidth="1"/>
    <col min="2326" max="2326" width="9.5" style="298" customWidth="1"/>
    <col min="2327" max="2565" width="9" style="298"/>
    <col min="2566" max="2566" width="4.375" style="298" customWidth="1"/>
    <col min="2567" max="2567" width="9.625" style="298" customWidth="1"/>
    <col min="2568" max="2568" width="4.375" style="298" customWidth="1"/>
    <col min="2569" max="2580" width="7.25" style="298" customWidth="1"/>
    <col min="2581" max="2581" width="0" style="298" hidden="1" customWidth="1"/>
    <col min="2582" max="2582" width="9.5" style="298" customWidth="1"/>
    <col min="2583" max="2821" width="9" style="298"/>
    <col min="2822" max="2822" width="4.375" style="298" customWidth="1"/>
    <col min="2823" max="2823" width="9.625" style="298" customWidth="1"/>
    <col min="2824" max="2824" width="4.375" style="298" customWidth="1"/>
    <col min="2825" max="2836" width="7.25" style="298" customWidth="1"/>
    <col min="2837" max="2837" width="0" style="298" hidden="1" customWidth="1"/>
    <col min="2838" max="2838" width="9.5" style="298" customWidth="1"/>
    <col min="2839" max="3077" width="9" style="298"/>
    <col min="3078" max="3078" width="4.375" style="298" customWidth="1"/>
    <col min="3079" max="3079" width="9.625" style="298" customWidth="1"/>
    <col min="3080" max="3080" width="4.375" style="298" customWidth="1"/>
    <col min="3081" max="3092" width="7.25" style="298" customWidth="1"/>
    <col min="3093" max="3093" width="0" style="298" hidden="1" customWidth="1"/>
    <col min="3094" max="3094" width="9.5" style="298" customWidth="1"/>
    <col min="3095" max="3333" width="9" style="298"/>
    <col min="3334" max="3334" width="4.375" style="298" customWidth="1"/>
    <col min="3335" max="3335" width="9.625" style="298" customWidth="1"/>
    <col min="3336" max="3336" width="4.375" style="298" customWidth="1"/>
    <col min="3337" max="3348" width="7.25" style="298" customWidth="1"/>
    <col min="3349" max="3349" width="0" style="298" hidden="1" customWidth="1"/>
    <col min="3350" max="3350" width="9.5" style="298" customWidth="1"/>
    <col min="3351" max="3589" width="9" style="298"/>
    <col min="3590" max="3590" width="4.375" style="298" customWidth="1"/>
    <col min="3591" max="3591" width="9.625" style="298" customWidth="1"/>
    <col min="3592" max="3592" width="4.375" style="298" customWidth="1"/>
    <col min="3593" max="3604" width="7.25" style="298" customWidth="1"/>
    <col min="3605" max="3605" width="0" style="298" hidden="1" customWidth="1"/>
    <col min="3606" max="3606" width="9.5" style="298" customWidth="1"/>
    <col min="3607" max="3845" width="9" style="298"/>
    <col min="3846" max="3846" width="4.375" style="298" customWidth="1"/>
    <col min="3847" max="3847" width="9.625" style="298" customWidth="1"/>
    <col min="3848" max="3848" width="4.375" style="298" customWidth="1"/>
    <col min="3849" max="3860" width="7.25" style="298" customWidth="1"/>
    <col min="3861" max="3861" width="0" style="298" hidden="1" customWidth="1"/>
    <col min="3862" max="3862" width="9.5" style="298" customWidth="1"/>
    <col min="3863" max="4101" width="9" style="298"/>
    <col min="4102" max="4102" width="4.375" style="298" customWidth="1"/>
    <col min="4103" max="4103" width="9.625" style="298" customWidth="1"/>
    <col min="4104" max="4104" width="4.375" style="298" customWidth="1"/>
    <col min="4105" max="4116" width="7.25" style="298" customWidth="1"/>
    <col min="4117" max="4117" width="0" style="298" hidden="1" customWidth="1"/>
    <col min="4118" max="4118" width="9.5" style="298" customWidth="1"/>
    <col min="4119" max="4357" width="9" style="298"/>
    <col min="4358" max="4358" width="4.375" style="298" customWidth="1"/>
    <col min="4359" max="4359" width="9.625" style="298" customWidth="1"/>
    <col min="4360" max="4360" width="4.375" style="298" customWidth="1"/>
    <col min="4361" max="4372" width="7.25" style="298" customWidth="1"/>
    <col min="4373" max="4373" width="0" style="298" hidden="1" customWidth="1"/>
    <col min="4374" max="4374" width="9.5" style="298" customWidth="1"/>
    <col min="4375" max="4613" width="9" style="298"/>
    <col min="4614" max="4614" width="4.375" style="298" customWidth="1"/>
    <col min="4615" max="4615" width="9.625" style="298" customWidth="1"/>
    <col min="4616" max="4616" width="4.375" style="298" customWidth="1"/>
    <col min="4617" max="4628" width="7.25" style="298" customWidth="1"/>
    <col min="4629" max="4629" width="0" style="298" hidden="1" customWidth="1"/>
    <col min="4630" max="4630" width="9.5" style="298" customWidth="1"/>
    <col min="4631" max="4869" width="9" style="298"/>
    <col min="4870" max="4870" width="4.375" style="298" customWidth="1"/>
    <col min="4871" max="4871" width="9.625" style="298" customWidth="1"/>
    <col min="4872" max="4872" width="4.375" style="298" customWidth="1"/>
    <col min="4873" max="4884" width="7.25" style="298" customWidth="1"/>
    <col min="4885" max="4885" width="0" style="298" hidden="1" customWidth="1"/>
    <col min="4886" max="4886" width="9.5" style="298" customWidth="1"/>
    <col min="4887" max="5125" width="9" style="298"/>
    <col min="5126" max="5126" width="4.375" style="298" customWidth="1"/>
    <col min="5127" max="5127" width="9.625" style="298" customWidth="1"/>
    <col min="5128" max="5128" width="4.375" style="298" customWidth="1"/>
    <col min="5129" max="5140" width="7.25" style="298" customWidth="1"/>
    <col min="5141" max="5141" width="0" style="298" hidden="1" customWidth="1"/>
    <col min="5142" max="5142" width="9.5" style="298" customWidth="1"/>
    <col min="5143" max="5381" width="9" style="298"/>
    <col min="5382" max="5382" width="4.375" style="298" customWidth="1"/>
    <col min="5383" max="5383" width="9.625" style="298" customWidth="1"/>
    <col min="5384" max="5384" width="4.375" style="298" customWidth="1"/>
    <col min="5385" max="5396" width="7.25" style="298" customWidth="1"/>
    <col min="5397" max="5397" width="0" style="298" hidden="1" customWidth="1"/>
    <col min="5398" max="5398" width="9.5" style="298" customWidth="1"/>
    <col min="5399" max="5637" width="9" style="298"/>
    <col min="5638" max="5638" width="4.375" style="298" customWidth="1"/>
    <col min="5639" max="5639" width="9.625" style="298" customWidth="1"/>
    <col min="5640" max="5640" width="4.375" style="298" customWidth="1"/>
    <col min="5641" max="5652" width="7.25" style="298" customWidth="1"/>
    <col min="5653" max="5653" width="0" style="298" hidden="1" customWidth="1"/>
    <col min="5654" max="5654" width="9.5" style="298" customWidth="1"/>
    <col min="5655" max="5893" width="9" style="298"/>
    <col min="5894" max="5894" width="4.375" style="298" customWidth="1"/>
    <col min="5895" max="5895" width="9.625" style="298" customWidth="1"/>
    <col min="5896" max="5896" width="4.375" style="298" customWidth="1"/>
    <col min="5897" max="5908" width="7.25" style="298" customWidth="1"/>
    <col min="5909" max="5909" width="0" style="298" hidden="1" customWidth="1"/>
    <col min="5910" max="5910" width="9.5" style="298" customWidth="1"/>
    <col min="5911" max="6149" width="9" style="298"/>
    <col min="6150" max="6150" width="4.375" style="298" customWidth="1"/>
    <col min="6151" max="6151" width="9.625" style="298" customWidth="1"/>
    <col min="6152" max="6152" width="4.375" style="298" customWidth="1"/>
    <col min="6153" max="6164" width="7.25" style="298" customWidth="1"/>
    <col min="6165" max="6165" width="0" style="298" hidden="1" customWidth="1"/>
    <col min="6166" max="6166" width="9.5" style="298" customWidth="1"/>
    <col min="6167" max="6405" width="9" style="298"/>
    <col min="6406" max="6406" width="4.375" style="298" customWidth="1"/>
    <col min="6407" max="6407" width="9.625" style="298" customWidth="1"/>
    <col min="6408" max="6408" width="4.375" style="298" customWidth="1"/>
    <col min="6409" max="6420" width="7.25" style="298" customWidth="1"/>
    <col min="6421" max="6421" width="0" style="298" hidden="1" customWidth="1"/>
    <col min="6422" max="6422" width="9.5" style="298" customWidth="1"/>
    <col min="6423" max="6661" width="9" style="298"/>
    <col min="6662" max="6662" width="4.375" style="298" customWidth="1"/>
    <col min="6663" max="6663" width="9.625" style="298" customWidth="1"/>
    <col min="6664" max="6664" width="4.375" style="298" customWidth="1"/>
    <col min="6665" max="6676" width="7.25" style="298" customWidth="1"/>
    <col min="6677" max="6677" width="0" style="298" hidden="1" customWidth="1"/>
    <col min="6678" max="6678" width="9.5" style="298" customWidth="1"/>
    <col min="6679" max="6917" width="9" style="298"/>
    <col min="6918" max="6918" width="4.375" style="298" customWidth="1"/>
    <col min="6919" max="6919" width="9.625" style="298" customWidth="1"/>
    <col min="6920" max="6920" width="4.375" style="298" customWidth="1"/>
    <col min="6921" max="6932" width="7.25" style="298" customWidth="1"/>
    <col min="6933" max="6933" width="0" style="298" hidden="1" customWidth="1"/>
    <col min="6934" max="6934" width="9.5" style="298" customWidth="1"/>
    <col min="6935" max="7173" width="9" style="298"/>
    <col min="7174" max="7174" width="4.375" style="298" customWidth="1"/>
    <col min="7175" max="7175" width="9.625" style="298" customWidth="1"/>
    <col min="7176" max="7176" width="4.375" style="298" customWidth="1"/>
    <col min="7177" max="7188" width="7.25" style="298" customWidth="1"/>
    <col min="7189" max="7189" width="0" style="298" hidden="1" customWidth="1"/>
    <col min="7190" max="7190" width="9.5" style="298" customWidth="1"/>
    <col min="7191" max="7429" width="9" style="298"/>
    <col min="7430" max="7430" width="4.375" style="298" customWidth="1"/>
    <col min="7431" max="7431" width="9.625" style="298" customWidth="1"/>
    <col min="7432" max="7432" width="4.375" style="298" customWidth="1"/>
    <col min="7433" max="7444" width="7.25" style="298" customWidth="1"/>
    <col min="7445" max="7445" width="0" style="298" hidden="1" customWidth="1"/>
    <col min="7446" max="7446" width="9.5" style="298" customWidth="1"/>
    <col min="7447" max="7685" width="9" style="298"/>
    <col min="7686" max="7686" width="4.375" style="298" customWidth="1"/>
    <col min="7687" max="7687" width="9.625" style="298" customWidth="1"/>
    <col min="7688" max="7688" width="4.375" style="298" customWidth="1"/>
    <col min="7689" max="7700" width="7.25" style="298" customWidth="1"/>
    <col min="7701" max="7701" width="0" style="298" hidden="1" customWidth="1"/>
    <col min="7702" max="7702" width="9.5" style="298" customWidth="1"/>
    <col min="7703" max="7941" width="9" style="298"/>
    <col min="7942" max="7942" width="4.375" style="298" customWidth="1"/>
    <col min="7943" max="7943" width="9.625" style="298" customWidth="1"/>
    <col min="7944" max="7944" width="4.375" style="298" customWidth="1"/>
    <col min="7945" max="7956" width="7.25" style="298" customWidth="1"/>
    <col min="7957" max="7957" width="0" style="298" hidden="1" customWidth="1"/>
    <col min="7958" max="7958" width="9.5" style="298" customWidth="1"/>
    <col min="7959" max="8197" width="9" style="298"/>
    <col min="8198" max="8198" width="4.375" style="298" customWidth="1"/>
    <col min="8199" max="8199" width="9.625" style="298" customWidth="1"/>
    <col min="8200" max="8200" width="4.375" style="298" customWidth="1"/>
    <col min="8201" max="8212" width="7.25" style="298" customWidth="1"/>
    <col min="8213" max="8213" width="0" style="298" hidden="1" customWidth="1"/>
    <col min="8214" max="8214" width="9.5" style="298" customWidth="1"/>
    <col min="8215" max="8453" width="9" style="298"/>
    <col min="8454" max="8454" width="4.375" style="298" customWidth="1"/>
    <col min="8455" max="8455" width="9.625" style="298" customWidth="1"/>
    <col min="8456" max="8456" width="4.375" style="298" customWidth="1"/>
    <col min="8457" max="8468" width="7.25" style="298" customWidth="1"/>
    <col min="8469" max="8469" width="0" style="298" hidden="1" customWidth="1"/>
    <col min="8470" max="8470" width="9.5" style="298" customWidth="1"/>
    <col min="8471" max="8709" width="9" style="298"/>
    <col min="8710" max="8710" width="4.375" style="298" customWidth="1"/>
    <col min="8711" max="8711" width="9.625" style="298" customWidth="1"/>
    <col min="8712" max="8712" width="4.375" style="298" customWidth="1"/>
    <col min="8713" max="8724" width="7.25" style="298" customWidth="1"/>
    <col min="8725" max="8725" width="0" style="298" hidden="1" customWidth="1"/>
    <col min="8726" max="8726" width="9.5" style="298" customWidth="1"/>
    <col min="8727" max="8965" width="9" style="298"/>
    <col min="8966" max="8966" width="4.375" style="298" customWidth="1"/>
    <col min="8967" max="8967" width="9.625" style="298" customWidth="1"/>
    <col min="8968" max="8968" width="4.375" style="298" customWidth="1"/>
    <col min="8969" max="8980" width="7.25" style="298" customWidth="1"/>
    <col min="8981" max="8981" width="0" style="298" hidden="1" customWidth="1"/>
    <col min="8982" max="8982" width="9.5" style="298" customWidth="1"/>
    <col min="8983" max="9221" width="9" style="298"/>
    <col min="9222" max="9222" width="4.375" style="298" customWidth="1"/>
    <col min="9223" max="9223" width="9.625" style="298" customWidth="1"/>
    <col min="9224" max="9224" width="4.375" style="298" customWidth="1"/>
    <col min="9225" max="9236" width="7.25" style="298" customWidth="1"/>
    <col min="9237" max="9237" width="0" style="298" hidden="1" customWidth="1"/>
    <col min="9238" max="9238" width="9.5" style="298" customWidth="1"/>
    <col min="9239" max="9477" width="9" style="298"/>
    <col min="9478" max="9478" width="4.375" style="298" customWidth="1"/>
    <col min="9479" max="9479" width="9.625" style="298" customWidth="1"/>
    <col min="9480" max="9480" width="4.375" style="298" customWidth="1"/>
    <col min="9481" max="9492" width="7.25" style="298" customWidth="1"/>
    <col min="9493" max="9493" width="0" style="298" hidden="1" customWidth="1"/>
    <col min="9494" max="9494" width="9.5" style="298" customWidth="1"/>
    <col min="9495" max="9733" width="9" style="298"/>
    <col min="9734" max="9734" width="4.375" style="298" customWidth="1"/>
    <col min="9735" max="9735" width="9.625" style="298" customWidth="1"/>
    <col min="9736" max="9736" width="4.375" style="298" customWidth="1"/>
    <col min="9737" max="9748" width="7.25" style="298" customWidth="1"/>
    <col min="9749" max="9749" width="0" style="298" hidden="1" customWidth="1"/>
    <col min="9750" max="9750" width="9.5" style="298" customWidth="1"/>
    <col min="9751" max="9989" width="9" style="298"/>
    <col min="9990" max="9990" width="4.375" style="298" customWidth="1"/>
    <col min="9991" max="9991" width="9.625" style="298" customWidth="1"/>
    <col min="9992" max="9992" width="4.375" style="298" customWidth="1"/>
    <col min="9993" max="10004" width="7.25" style="298" customWidth="1"/>
    <col min="10005" max="10005" width="0" style="298" hidden="1" customWidth="1"/>
    <col min="10006" max="10006" width="9.5" style="298" customWidth="1"/>
    <col min="10007" max="10245" width="9" style="298"/>
    <col min="10246" max="10246" width="4.375" style="298" customWidth="1"/>
    <col min="10247" max="10247" width="9.625" style="298" customWidth="1"/>
    <col min="10248" max="10248" width="4.375" style="298" customWidth="1"/>
    <col min="10249" max="10260" width="7.25" style="298" customWidth="1"/>
    <col min="10261" max="10261" width="0" style="298" hidden="1" customWidth="1"/>
    <col min="10262" max="10262" width="9.5" style="298" customWidth="1"/>
    <col min="10263" max="10501" width="9" style="298"/>
    <col min="10502" max="10502" width="4.375" style="298" customWidth="1"/>
    <col min="10503" max="10503" width="9.625" style="298" customWidth="1"/>
    <col min="10504" max="10504" width="4.375" style="298" customWidth="1"/>
    <col min="10505" max="10516" width="7.25" style="298" customWidth="1"/>
    <col min="10517" max="10517" width="0" style="298" hidden="1" customWidth="1"/>
    <col min="10518" max="10518" width="9.5" style="298" customWidth="1"/>
    <col min="10519" max="10757" width="9" style="298"/>
    <col min="10758" max="10758" width="4.375" style="298" customWidth="1"/>
    <col min="10759" max="10759" width="9.625" style="298" customWidth="1"/>
    <col min="10760" max="10760" width="4.375" style="298" customWidth="1"/>
    <col min="10761" max="10772" width="7.25" style="298" customWidth="1"/>
    <col min="10773" max="10773" width="0" style="298" hidden="1" customWidth="1"/>
    <col min="10774" max="10774" width="9.5" style="298" customWidth="1"/>
    <col min="10775" max="11013" width="9" style="298"/>
    <col min="11014" max="11014" width="4.375" style="298" customWidth="1"/>
    <col min="11015" max="11015" width="9.625" style="298" customWidth="1"/>
    <col min="11016" max="11016" width="4.375" style="298" customWidth="1"/>
    <col min="11017" max="11028" width="7.25" style="298" customWidth="1"/>
    <col min="11029" max="11029" width="0" style="298" hidden="1" customWidth="1"/>
    <col min="11030" max="11030" width="9.5" style="298" customWidth="1"/>
    <col min="11031" max="11269" width="9" style="298"/>
    <col min="11270" max="11270" width="4.375" style="298" customWidth="1"/>
    <col min="11271" max="11271" width="9.625" style="298" customWidth="1"/>
    <col min="11272" max="11272" width="4.375" style="298" customWidth="1"/>
    <col min="11273" max="11284" width="7.25" style="298" customWidth="1"/>
    <col min="11285" max="11285" width="0" style="298" hidden="1" customWidth="1"/>
    <col min="11286" max="11286" width="9.5" style="298" customWidth="1"/>
    <col min="11287" max="11525" width="9" style="298"/>
    <col min="11526" max="11526" width="4.375" style="298" customWidth="1"/>
    <col min="11527" max="11527" width="9.625" style="298" customWidth="1"/>
    <col min="11528" max="11528" width="4.375" style="298" customWidth="1"/>
    <col min="11529" max="11540" width="7.25" style="298" customWidth="1"/>
    <col min="11541" max="11541" width="0" style="298" hidden="1" customWidth="1"/>
    <col min="11542" max="11542" width="9.5" style="298" customWidth="1"/>
    <col min="11543" max="11781" width="9" style="298"/>
    <col min="11782" max="11782" width="4.375" style="298" customWidth="1"/>
    <col min="11783" max="11783" width="9.625" style="298" customWidth="1"/>
    <col min="11784" max="11784" width="4.375" style="298" customWidth="1"/>
    <col min="11785" max="11796" width="7.25" style="298" customWidth="1"/>
    <col min="11797" max="11797" width="0" style="298" hidden="1" customWidth="1"/>
    <col min="11798" max="11798" width="9.5" style="298" customWidth="1"/>
    <col min="11799" max="12037" width="9" style="298"/>
    <col min="12038" max="12038" width="4.375" style="298" customWidth="1"/>
    <col min="12039" max="12039" width="9.625" style="298" customWidth="1"/>
    <col min="12040" max="12040" width="4.375" style="298" customWidth="1"/>
    <col min="12041" max="12052" width="7.25" style="298" customWidth="1"/>
    <col min="12053" max="12053" width="0" style="298" hidden="1" customWidth="1"/>
    <col min="12054" max="12054" width="9.5" style="298" customWidth="1"/>
    <col min="12055" max="12293" width="9" style="298"/>
    <col min="12294" max="12294" width="4.375" style="298" customWidth="1"/>
    <col min="12295" max="12295" width="9.625" style="298" customWidth="1"/>
    <col min="12296" max="12296" width="4.375" style="298" customWidth="1"/>
    <col min="12297" max="12308" width="7.25" style="298" customWidth="1"/>
    <col min="12309" max="12309" width="0" style="298" hidden="1" customWidth="1"/>
    <col min="12310" max="12310" width="9.5" style="298" customWidth="1"/>
    <col min="12311" max="12549" width="9" style="298"/>
    <col min="12550" max="12550" width="4.375" style="298" customWidth="1"/>
    <col min="12551" max="12551" width="9.625" style="298" customWidth="1"/>
    <col min="12552" max="12552" width="4.375" style="298" customWidth="1"/>
    <col min="12553" max="12564" width="7.25" style="298" customWidth="1"/>
    <col min="12565" max="12565" width="0" style="298" hidden="1" customWidth="1"/>
    <col min="12566" max="12566" width="9.5" style="298" customWidth="1"/>
    <col min="12567" max="12805" width="9" style="298"/>
    <col min="12806" max="12806" width="4.375" style="298" customWidth="1"/>
    <col min="12807" max="12807" width="9.625" style="298" customWidth="1"/>
    <col min="12808" max="12808" width="4.375" style="298" customWidth="1"/>
    <col min="12809" max="12820" width="7.25" style="298" customWidth="1"/>
    <col min="12821" max="12821" width="0" style="298" hidden="1" customWidth="1"/>
    <col min="12822" max="12822" width="9.5" style="298" customWidth="1"/>
    <col min="12823" max="13061" width="9" style="298"/>
    <col min="13062" max="13062" width="4.375" style="298" customWidth="1"/>
    <col min="13063" max="13063" width="9.625" style="298" customWidth="1"/>
    <col min="13064" max="13064" width="4.375" style="298" customWidth="1"/>
    <col min="13065" max="13076" width="7.25" style="298" customWidth="1"/>
    <col min="13077" max="13077" width="0" style="298" hidden="1" customWidth="1"/>
    <col min="13078" max="13078" width="9.5" style="298" customWidth="1"/>
    <col min="13079" max="13317" width="9" style="298"/>
    <col min="13318" max="13318" width="4.375" style="298" customWidth="1"/>
    <col min="13319" max="13319" width="9.625" style="298" customWidth="1"/>
    <col min="13320" max="13320" width="4.375" style="298" customWidth="1"/>
    <col min="13321" max="13332" width="7.25" style="298" customWidth="1"/>
    <col min="13333" max="13333" width="0" style="298" hidden="1" customWidth="1"/>
    <col min="13334" max="13334" width="9.5" style="298" customWidth="1"/>
    <col min="13335" max="13573" width="9" style="298"/>
    <col min="13574" max="13574" width="4.375" style="298" customWidth="1"/>
    <col min="13575" max="13575" width="9.625" style="298" customWidth="1"/>
    <col min="13576" max="13576" width="4.375" style="298" customWidth="1"/>
    <col min="13577" max="13588" width="7.25" style="298" customWidth="1"/>
    <col min="13589" max="13589" width="0" style="298" hidden="1" customWidth="1"/>
    <col min="13590" max="13590" width="9.5" style="298" customWidth="1"/>
    <col min="13591" max="13829" width="9" style="298"/>
    <col min="13830" max="13830" width="4.375" style="298" customWidth="1"/>
    <col min="13831" max="13831" width="9.625" style="298" customWidth="1"/>
    <col min="13832" max="13832" width="4.375" style="298" customWidth="1"/>
    <col min="13833" max="13844" width="7.25" style="298" customWidth="1"/>
    <col min="13845" max="13845" width="0" style="298" hidden="1" customWidth="1"/>
    <col min="13846" max="13846" width="9.5" style="298" customWidth="1"/>
    <col min="13847" max="14085" width="9" style="298"/>
    <col min="14086" max="14086" width="4.375" style="298" customWidth="1"/>
    <col min="14087" max="14087" width="9.625" style="298" customWidth="1"/>
    <col min="14088" max="14088" width="4.375" style="298" customWidth="1"/>
    <col min="14089" max="14100" width="7.25" style="298" customWidth="1"/>
    <col min="14101" max="14101" width="0" style="298" hidden="1" customWidth="1"/>
    <col min="14102" max="14102" width="9.5" style="298" customWidth="1"/>
    <col min="14103" max="14341" width="9" style="298"/>
    <col min="14342" max="14342" width="4.375" style="298" customWidth="1"/>
    <col min="14343" max="14343" width="9.625" style="298" customWidth="1"/>
    <col min="14344" max="14344" width="4.375" style="298" customWidth="1"/>
    <col min="14345" max="14356" width="7.25" style="298" customWidth="1"/>
    <col min="14357" max="14357" width="0" style="298" hidden="1" customWidth="1"/>
    <col min="14358" max="14358" width="9.5" style="298" customWidth="1"/>
    <col min="14359" max="14597" width="9" style="298"/>
    <col min="14598" max="14598" width="4.375" style="298" customWidth="1"/>
    <col min="14599" max="14599" width="9.625" style="298" customWidth="1"/>
    <col min="14600" max="14600" width="4.375" style="298" customWidth="1"/>
    <col min="14601" max="14612" width="7.25" style="298" customWidth="1"/>
    <col min="14613" max="14613" width="0" style="298" hidden="1" customWidth="1"/>
    <col min="14614" max="14614" width="9.5" style="298" customWidth="1"/>
    <col min="14615" max="14853" width="9" style="298"/>
    <col min="14854" max="14854" width="4.375" style="298" customWidth="1"/>
    <col min="14855" max="14855" width="9.625" style="298" customWidth="1"/>
    <col min="14856" max="14856" width="4.375" style="298" customWidth="1"/>
    <col min="14857" max="14868" width="7.25" style="298" customWidth="1"/>
    <col min="14869" max="14869" width="0" style="298" hidden="1" customWidth="1"/>
    <col min="14870" max="14870" width="9.5" style="298" customWidth="1"/>
    <col min="14871" max="15109" width="9" style="298"/>
    <col min="15110" max="15110" width="4.375" style="298" customWidth="1"/>
    <col min="15111" max="15111" width="9.625" style="298" customWidth="1"/>
    <col min="15112" max="15112" width="4.375" style="298" customWidth="1"/>
    <col min="15113" max="15124" width="7.25" style="298" customWidth="1"/>
    <col min="15125" max="15125" width="0" style="298" hidden="1" customWidth="1"/>
    <col min="15126" max="15126" width="9.5" style="298" customWidth="1"/>
    <col min="15127" max="15365" width="9" style="298"/>
    <col min="15366" max="15366" width="4.375" style="298" customWidth="1"/>
    <col min="15367" max="15367" width="9.625" style="298" customWidth="1"/>
    <col min="15368" max="15368" width="4.375" style="298" customWidth="1"/>
    <col min="15369" max="15380" width="7.25" style="298" customWidth="1"/>
    <col min="15381" max="15381" width="0" style="298" hidden="1" customWidth="1"/>
    <col min="15382" max="15382" width="9.5" style="298" customWidth="1"/>
    <col min="15383" max="15621" width="9" style="298"/>
    <col min="15622" max="15622" width="4.375" style="298" customWidth="1"/>
    <col min="15623" max="15623" width="9.625" style="298" customWidth="1"/>
    <col min="15624" max="15624" width="4.375" style="298" customWidth="1"/>
    <col min="15625" max="15636" width="7.25" style="298" customWidth="1"/>
    <col min="15637" max="15637" width="0" style="298" hidden="1" customWidth="1"/>
    <col min="15638" max="15638" width="9.5" style="298" customWidth="1"/>
    <col min="15639" max="15877" width="9" style="298"/>
    <col min="15878" max="15878" width="4.375" style="298" customWidth="1"/>
    <col min="15879" max="15879" width="9.625" style="298" customWidth="1"/>
    <col min="15880" max="15880" width="4.375" style="298" customWidth="1"/>
    <col min="15881" max="15892" width="7.25" style="298" customWidth="1"/>
    <col min="15893" max="15893" width="0" style="298" hidden="1" customWidth="1"/>
    <col min="15894" max="15894" width="9.5" style="298" customWidth="1"/>
    <col min="15895" max="16133" width="9" style="298"/>
    <col min="16134" max="16134" width="4.375" style="298" customWidth="1"/>
    <col min="16135" max="16135" width="9.625" style="298" customWidth="1"/>
    <col min="16136" max="16136" width="4.375" style="298" customWidth="1"/>
    <col min="16137" max="16148" width="7.25" style="298" customWidth="1"/>
    <col min="16149" max="16149" width="0" style="298" hidden="1" customWidth="1"/>
    <col min="16150" max="16150" width="9.5" style="298" customWidth="1"/>
    <col min="16151" max="16384" width="9" style="298"/>
  </cols>
  <sheetData>
    <row r="1" spans="1:22" ht="30.75" customHeight="1">
      <c r="A1" s="826" t="s">
        <v>614</v>
      </c>
      <c r="B1" s="826"/>
      <c r="C1" s="826"/>
      <c r="D1" s="826"/>
      <c r="E1" s="826"/>
      <c r="F1" s="826"/>
      <c r="G1" s="826"/>
      <c r="H1" s="826"/>
      <c r="I1" s="826"/>
      <c r="J1" s="826"/>
      <c r="K1" s="826"/>
      <c r="L1" s="826"/>
      <c r="M1" s="826"/>
      <c r="N1" s="826"/>
      <c r="O1" s="826"/>
      <c r="P1" s="826"/>
      <c r="Q1" s="826"/>
      <c r="R1" s="826"/>
      <c r="S1" s="826"/>
      <c r="T1" s="826"/>
      <c r="U1" s="826"/>
      <c r="V1" s="826"/>
    </row>
    <row r="2" spans="1:22">
      <c r="A2" s="299"/>
    </row>
    <row r="3" spans="1:22" ht="21.95" customHeight="1">
      <c r="A3" s="300"/>
      <c r="B3" s="843" t="s">
        <v>698</v>
      </c>
      <c r="C3" s="843"/>
      <c r="D3" s="843"/>
      <c r="E3" s="843"/>
      <c r="F3" s="843"/>
      <c r="G3" s="843"/>
      <c r="H3" s="843"/>
      <c r="I3" s="843"/>
      <c r="J3" s="843"/>
      <c r="K3" s="843"/>
      <c r="L3" s="843"/>
      <c r="M3" s="843"/>
      <c r="N3" s="843"/>
      <c r="O3" s="843"/>
      <c r="P3" s="843"/>
      <c r="Q3" s="843"/>
      <c r="R3" s="843"/>
      <c r="S3" s="843"/>
      <c r="T3" s="843"/>
      <c r="U3" s="843"/>
      <c r="V3" s="843"/>
    </row>
    <row r="4" spans="1:22" ht="21.95" customHeight="1">
      <c r="A4" s="300"/>
      <c r="B4" s="842" t="s">
        <v>329</v>
      </c>
      <c r="C4" s="842"/>
      <c r="D4" s="842"/>
      <c r="E4" s="842"/>
      <c r="F4" s="842"/>
      <c r="G4" s="842"/>
      <c r="H4" s="842"/>
      <c r="I4" s="842"/>
      <c r="J4" s="842"/>
      <c r="K4" s="842"/>
      <c r="L4" s="842"/>
      <c r="M4" s="842"/>
      <c r="N4" s="842"/>
      <c r="O4" s="842"/>
      <c r="P4" s="842"/>
      <c r="Q4" s="842"/>
      <c r="R4" s="842"/>
      <c r="S4" s="842"/>
      <c r="T4" s="842"/>
      <c r="U4" s="842"/>
      <c r="V4" s="842"/>
    </row>
    <row r="5" spans="1:22" ht="10.5" customHeight="1">
      <c r="A5" s="300"/>
      <c r="B5" s="300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</row>
    <row r="6" spans="1:22" ht="24.95" customHeight="1">
      <c r="A6" s="827" t="s">
        <v>330</v>
      </c>
      <c r="B6" s="828"/>
      <c r="C6" s="829"/>
      <c r="D6" s="301" t="s">
        <v>331</v>
      </c>
      <c r="E6" s="301"/>
      <c r="F6" s="301"/>
      <c r="G6" s="301"/>
      <c r="H6" s="301"/>
      <c r="I6" s="301"/>
      <c r="J6" s="301"/>
      <c r="K6" s="301"/>
      <c r="L6" s="301"/>
      <c r="M6" s="301"/>
      <c r="N6" s="301"/>
      <c r="O6" s="301"/>
      <c r="P6" s="301"/>
      <c r="Q6" s="301"/>
      <c r="R6" s="301"/>
      <c r="S6" s="301"/>
      <c r="T6" s="301"/>
      <c r="U6" s="301"/>
      <c r="V6" s="833" t="s">
        <v>332</v>
      </c>
    </row>
    <row r="7" spans="1:22" ht="27.95" customHeight="1">
      <c r="A7" s="830"/>
      <c r="B7" s="831"/>
      <c r="C7" s="832"/>
      <c r="D7" s="302" t="s">
        <v>433</v>
      </c>
      <c r="E7" s="302" t="s">
        <v>434</v>
      </c>
      <c r="F7" s="302" t="s">
        <v>435</v>
      </c>
      <c r="G7" s="302" t="s">
        <v>436</v>
      </c>
      <c r="H7" s="302" t="s">
        <v>437</v>
      </c>
      <c r="I7" s="302" t="s">
        <v>333</v>
      </c>
      <c r="J7" s="302" t="s">
        <v>438</v>
      </c>
      <c r="K7" s="302" t="s">
        <v>439</v>
      </c>
      <c r="L7" s="302" t="s">
        <v>334</v>
      </c>
      <c r="M7" s="302" t="s">
        <v>519</v>
      </c>
      <c r="N7" s="302" t="s">
        <v>520</v>
      </c>
      <c r="O7" s="302" t="s">
        <v>521</v>
      </c>
      <c r="P7" s="302" t="s">
        <v>522</v>
      </c>
      <c r="Q7" s="302" t="s">
        <v>523</v>
      </c>
      <c r="R7" s="302" t="s">
        <v>524</v>
      </c>
      <c r="S7" s="302" t="s">
        <v>440</v>
      </c>
      <c r="T7" s="302" t="s">
        <v>696</v>
      </c>
      <c r="U7" s="302" t="s">
        <v>697</v>
      </c>
      <c r="V7" s="834"/>
    </row>
    <row r="8" spans="1:22" ht="20.100000000000001" customHeight="1" thickBot="1">
      <c r="A8" s="827" t="s">
        <v>340</v>
      </c>
      <c r="B8" s="835"/>
      <c r="C8" s="836"/>
      <c r="D8" s="303"/>
      <c r="E8" s="304"/>
      <c r="F8" s="304"/>
      <c r="G8" s="304"/>
      <c r="H8" s="304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840"/>
    </row>
    <row r="9" spans="1:22" ht="20.100000000000001" customHeight="1" thickTop="1">
      <c r="A9" s="837"/>
      <c r="B9" s="838"/>
      <c r="C9" s="839"/>
      <c r="D9" s="305"/>
      <c r="E9" s="306"/>
      <c r="F9" s="306"/>
      <c r="G9" s="306"/>
      <c r="H9" s="306"/>
      <c r="I9" s="306"/>
      <c r="J9" s="306"/>
      <c r="K9" s="306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841"/>
    </row>
    <row r="10" spans="1:22" ht="20.100000000000001" customHeight="1" thickBot="1">
      <c r="A10" s="827" t="s">
        <v>335</v>
      </c>
      <c r="B10" s="835"/>
      <c r="C10" s="836"/>
      <c r="D10" s="304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4"/>
      <c r="S10" s="304"/>
      <c r="T10" s="304"/>
      <c r="U10" s="304"/>
      <c r="V10" s="840"/>
    </row>
    <row r="11" spans="1:22" ht="20.100000000000001" customHeight="1" thickTop="1">
      <c r="A11" s="837"/>
      <c r="B11" s="838"/>
      <c r="C11" s="839"/>
      <c r="D11" s="306"/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305"/>
      <c r="P11" s="305"/>
      <c r="Q11" s="305"/>
      <c r="R11" s="306"/>
      <c r="S11" s="306"/>
      <c r="T11" s="306"/>
      <c r="U11" s="306"/>
      <c r="V11" s="841"/>
    </row>
    <row r="12" spans="1:22" ht="20.100000000000001" customHeight="1" thickBot="1">
      <c r="A12" s="827" t="s">
        <v>336</v>
      </c>
      <c r="B12" s="835"/>
      <c r="C12" s="836"/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4"/>
      <c r="U12" s="303"/>
      <c r="V12" s="840"/>
    </row>
    <row r="13" spans="1:22" ht="20.100000000000001" customHeight="1" thickTop="1">
      <c r="A13" s="837"/>
      <c r="B13" s="838"/>
      <c r="C13" s="839"/>
      <c r="D13" s="307"/>
      <c r="E13" s="307"/>
      <c r="F13" s="307"/>
      <c r="G13" s="307"/>
      <c r="H13" s="307"/>
      <c r="I13" s="307"/>
      <c r="J13" s="305"/>
      <c r="K13" s="305"/>
      <c r="L13" s="305"/>
      <c r="M13" s="305"/>
      <c r="N13" s="305"/>
      <c r="O13" s="305"/>
      <c r="P13" s="305"/>
      <c r="Q13" s="305"/>
      <c r="R13" s="305"/>
      <c r="S13" s="305"/>
      <c r="T13" s="306"/>
      <c r="U13" s="307"/>
      <c r="V13" s="841"/>
    </row>
    <row r="14" spans="1:22" ht="20.100000000000001" customHeight="1" thickBot="1">
      <c r="A14" s="827" t="s">
        <v>337</v>
      </c>
      <c r="B14" s="835"/>
      <c r="C14" s="836"/>
      <c r="D14" s="303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304"/>
      <c r="Q14" s="304"/>
      <c r="R14" s="303"/>
      <c r="S14" s="303"/>
      <c r="T14" s="303"/>
      <c r="U14" s="303"/>
      <c r="V14" s="840"/>
    </row>
    <row r="15" spans="1:22" ht="19.5" customHeight="1" thickTop="1">
      <c r="A15" s="837"/>
      <c r="B15" s="838"/>
      <c r="C15" s="839"/>
      <c r="D15" s="307"/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307"/>
      <c r="S15" s="305"/>
      <c r="T15" s="305"/>
      <c r="U15" s="307"/>
      <c r="V15" s="841"/>
    </row>
    <row r="16" spans="1:22" ht="20.100000000000001" customHeight="1" thickBot="1">
      <c r="A16" s="827" t="s">
        <v>338</v>
      </c>
      <c r="B16" s="835"/>
      <c r="C16" s="836"/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4"/>
      <c r="S16" s="303"/>
      <c r="T16" s="303"/>
      <c r="U16" s="303"/>
      <c r="V16" s="840"/>
    </row>
    <row r="17" spans="1:22" ht="20.100000000000001" customHeight="1" thickTop="1">
      <c r="A17" s="837"/>
      <c r="B17" s="838"/>
      <c r="C17" s="839"/>
      <c r="D17" s="307"/>
      <c r="E17" s="307"/>
      <c r="F17" s="307"/>
      <c r="G17" s="307"/>
      <c r="H17" s="307"/>
      <c r="I17" s="307"/>
      <c r="J17" s="307"/>
      <c r="K17" s="307"/>
      <c r="L17" s="307"/>
      <c r="M17" s="307"/>
      <c r="N17" s="307"/>
      <c r="O17" s="307"/>
      <c r="P17" s="307"/>
      <c r="Q17" s="307"/>
      <c r="R17" s="306"/>
      <c r="S17" s="305"/>
      <c r="T17" s="305"/>
      <c r="U17" s="307"/>
      <c r="V17" s="841"/>
    </row>
    <row r="18" spans="1:22" ht="21.95" customHeight="1" thickBot="1">
      <c r="A18" s="827" t="s">
        <v>339</v>
      </c>
      <c r="B18" s="835"/>
      <c r="C18" s="836"/>
      <c r="D18" s="304"/>
      <c r="E18" s="304"/>
      <c r="F18" s="304"/>
      <c r="G18" s="304"/>
      <c r="H18" s="304"/>
      <c r="I18" s="304"/>
      <c r="J18" s="304"/>
      <c r="K18" s="304"/>
      <c r="L18" s="304"/>
      <c r="M18" s="304"/>
      <c r="N18" s="304"/>
      <c r="O18" s="304"/>
      <c r="P18" s="304"/>
      <c r="Q18" s="304"/>
      <c r="R18" s="304"/>
      <c r="S18" s="304"/>
      <c r="T18" s="304"/>
      <c r="U18" s="304"/>
      <c r="V18" s="840"/>
    </row>
    <row r="19" spans="1:22" ht="21.95" customHeight="1" thickTop="1">
      <c r="A19" s="837"/>
      <c r="B19" s="838"/>
      <c r="C19" s="839"/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9"/>
      <c r="V19" s="841"/>
    </row>
    <row r="20" spans="1:22" ht="21.75" customHeight="1"/>
    <row r="21" spans="1:22" ht="24.75" customHeight="1"/>
    <row r="22" spans="1:22" ht="24.75" customHeight="1"/>
  </sheetData>
  <mergeCells count="17">
    <mergeCell ref="A18:C19"/>
    <mergeCell ref="V18:V19"/>
    <mergeCell ref="A8:C9"/>
    <mergeCell ref="V8:V9"/>
    <mergeCell ref="A16:C17"/>
    <mergeCell ref="V16:V17"/>
    <mergeCell ref="A12:C13"/>
    <mergeCell ref="V12:V13"/>
    <mergeCell ref="A14:C15"/>
    <mergeCell ref="V14:V15"/>
    <mergeCell ref="A1:V1"/>
    <mergeCell ref="A6:C7"/>
    <mergeCell ref="V6:V7"/>
    <mergeCell ref="A10:C11"/>
    <mergeCell ref="V10:V11"/>
    <mergeCell ref="B4:V4"/>
    <mergeCell ref="B3:V3"/>
  </mergeCells>
  <phoneticPr fontId="5" type="noConversion"/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landscape" blackAndWhite="1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29</vt:i4>
      </vt:variant>
      <vt:variant>
        <vt:lpstr>이름이 지정된 범위</vt:lpstr>
      </vt:variant>
      <vt:variant>
        <vt:i4>27</vt:i4>
      </vt:variant>
    </vt:vector>
  </HeadingPairs>
  <TitlesOfParts>
    <vt:vector size="56" baseType="lpstr">
      <vt:lpstr>설계서 세로 겉표지</vt:lpstr>
      <vt:lpstr>겉표지</vt:lpstr>
      <vt:lpstr>속표지</vt:lpstr>
      <vt:lpstr>목차</vt:lpstr>
      <vt:lpstr>간지1 (2)</vt:lpstr>
      <vt:lpstr>위치도</vt:lpstr>
      <vt:lpstr>설계설명서</vt:lpstr>
      <vt:lpstr>관 위치</vt:lpstr>
      <vt:lpstr>예정공정</vt:lpstr>
      <vt:lpstr>공사기간산정표</vt:lpstr>
      <vt:lpstr>공사기간산출</vt:lpstr>
      <vt:lpstr>관계지적조서</vt:lpstr>
      <vt:lpstr>표지</vt:lpstr>
      <vt:lpstr>구조물집계표</vt:lpstr>
      <vt:lpstr>총괄자재수량집계표</vt:lpstr>
      <vt:lpstr>콘크리트소요자재집계표</vt:lpstr>
      <vt:lpstr>자재수량집계표</vt:lpstr>
      <vt:lpstr>혼합석부설 면적산출서</vt:lpstr>
      <vt:lpstr>확폭</vt:lpstr>
      <vt:lpstr>사방공종 집계표</vt:lpstr>
      <vt:lpstr>폐목 및 폐뿌리</vt:lpstr>
      <vt:lpstr>구조물토공</vt:lpstr>
      <vt:lpstr>토적집계표</vt:lpstr>
      <vt:lpstr>사토운반본선</vt:lpstr>
      <vt:lpstr>수리집수면적유역도</vt:lpstr>
      <vt:lpstr>71+13</vt:lpstr>
      <vt:lpstr>78+7</vt:lpstr>
      <vt:lpstr>105+12</vt:lpstr>
      <vt:lpstr>운반거리이정표</vt:lpstr>
      <vt:lpstr>'105+12'!Print_Area</vt:lpstr>
      <vt:lpstr>'71+13'!Print_Area</vt:lpstr>
      <vt:lpstr>'78+7'!Print_Area</vt:lpstr>
      <vt:lpstr>'간지1 (2)'!Print_Area</vt:lpstr>
      <vt:lpstr>공사기간산정표!Print_Area</vt:lpstr>
      <vt:lpstr>공사기간산출!Print_Area</vt:lpstr>
      <vt:lpstr>'관 위치'!Print_Area</vt:lpstr>
      <vt:lpstr>관계지적조서!Print_Area</vt:lpstr>
      <vt:lpstr>구조물집계표!Print_Area</vt:lpstr>
      <vt:lpstr>구조물토공!Print_Area</vt:lpstr>
      <vt:lpstr>'사방공종 집계표'!Print_Area</vt:lpstr>
      <vt:lpstr>사토운반본선!Print_Area</vt:lpstr>
      <vt:lpstr>'설계서 세로 겉표지'!Print_Area</vt:lpstr>
      <vt:lpstr>설계설명서!Print_Area</vt:lpstr>
      <vt:lpstr>속표지!Print_Area</vt:lpstr>
      <vt:lpstr>수리집수면적유역도!Print_Area</vt:lpstr>
      <vt:lpstr>예정공정!Print_Area</vt:lpstr>
      <vt:lpstr>운반거리이정표!Print_Area</vt:lpstr>
      <vt:lpstr>위치도!Print_Area</vt:lpstr>
      <vt:lpstr>자재수량집계표!Print_Area</vt:lpstr>
      <vt:lpstr>총괄자재수량집계표!Print_Area</vt:lpstr>
      <vt:lpstr>토적집계표!Print_Area</vt:lpstr>
      <vt:lpstr>'폐목 및 폐뿌리'!Print_Area</vt:lpstr>
      <vt:lpstr>표지!Print_Area</vt:lpstr>
      <vt:lpstr>확폭!Print_Area</vt:lpstr>
      <vt:lpstr>구조물집계표!Print_Titles</vt:lpstr>
      <vt:lpstr>구조물토공!Print_Titles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Choco</dc:creator>
  <cp:lastModifiedBy>user</cp:lastModifiedBy>
  <cp:lastPrinted>2024-04-03T22:30:12Z</cp:lastPrinted>
  <dcterms:created xsi:type="dcterms:W3CDTF">2012-03-31T06:48:28Z</dcterms:created>
  <dcterms:modified xsi:type="dcterms:W3CDTF">2024-04-12T06:36:22Z</dcterms:modified>
</cp:coreProperties>
</file>