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서버컴\d\2025년 설계용역\01-임도\25-0226-임도신설(울진군 금강송면 소광리)-남부청\02-수량\"/>
    </mc:Choice>
  </mc:AlternateContent>
  <bookViews>
    <workbookView xWindow="29610" yWindow="-120" windowWidth="29040" windowHeight="15990" activeTab="2"/>
  </bookViews>
  <sheets>
    <sheet name="표지" sheetId="10" r:id="rId1"/>
    <sheet name="폐뿌리" sheetId="22" state="hidden" r:id="rId2"/>
    <sheet name="토적집계" sheetId="6" r:id="rId3"/>
    <sheet name="토적계산표" sheetId="1" r:id="rId4"/>
    <sheet name="자료토적" sheetId="2" r:id="rId5"/>
    <sheet name="횡무대" sheetId="13" r:id="rId6"/>
    <sheet name="종무대" sheetId="14" r:id="rId7"/>
    <sheet name="도쟈" sheetId="15" r:id="rId8"/>
    <sheet name="덤프" sheetId="16" r:id="rId9"/>
    <sheet name="사토" sheetId="17" r:id="rId10"/>
    <sheet name="사토운반" sheetId="11" r:id="rId11"/>
    <sheet name="미적용----&gt;" sheetId="21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AAAAAA" localSheetId="1" hidden="1">[1]날개벽수량표!#REF!</definedName>
    <definedName name="AAAAAA" hidden="1">[1]날개벽수량표!#REF!</definedName>
    <definedName name="oooo" localSheetId="1" hidden="1">[1]날개벽수량표!#REF!</definedName>
    <definedName name="oooo" hidden="1">[1]날개벽수량표!#REF!</definedName>
    <definedName name="_xlnm.Print_Area" localSheetId="10">사토운반!$A$1:$K$17</definedName>
    <definedName name="_xlnm.Print_Area" localSheetId="3">토적계산표!$C$1:$AU$35</definedName>
    <definedName name="_xlnm.Print_Area" localSheetId="2">토적집계!$A$1:$N$19</definedName>
    <definedName name="_xlnm.Print_Area" localSheetId="1">폐뿌리!$B$1:$H$26</definedName>
    <definedName name="_xlnm.Print_Area" localSheetId="0">표지!$A$1:$K$13</definedName>
    <definedName name="_xlnm.Print_Area" localSheetId="5">횡무대!$A$1:$E$224</definedName>
    <definedName name="_xlnm.Print_Titles" localSheetId="3">토적계산표!$1:$3</definedName>
    <definedName name="_xlnm.Print_Titles" localSheetId="5">횡무대!$1:$1</definedName>
    <definedName name="SSSS" localSheetId="1" hidden="1">[2]날개벽수량표!#REF!</definedName>
    <definedName name="SSSS" hidden="1">[2]날개벽수량표!#REF!</definedName>
    <definedName name="SSSSS" localSheetId="1" hidden="1">[1]날개벽수량표!#REF!</definedName>
    <definedName name="SSSSS" hidden="1">[1]날개벽수량표!#REF!</definedName>
    <definedName name="ZZZ" localSheetId="1" hidden="1">[1]날개벽수량표!#REF!</definedName>
    <definedName name="ZZZ" hidden="1">[1]날개벽수량표!#REF!</definedName>
    <definedName name="가설공사" localSheetId="1" hidden="1">#REF!</definedName>
    <definedName name="가설공사" hidden="1">#REF!</definedName>
    <definedName name="구조" localSheetId="1" hidden="1">[2]날개벽수량표!#REF!</definedName>
    <definedName name="구조" hidden="1">[2]날개벽수량표!#REF!</definedName>
    <definedName name="ㄹㄹㄹ" localSheetId="1" hidden="1">#REF!</definedName>
    <definedName name="ㄹㄹㄹ" hidden="1">#REF!</definedName>
    <definedName name="배수" localSheetId="1" hidden="1">[3]날개벽수량표!#REF!</definedName>
    <definedName name="배수" hidden="1">[3]날개벽수량표!#REF!</definedName>
    <definedName name="부대공사" localSheetId="1" hidden="1">#REF!</definedName>
    <definedName name="부대공사" hidden="1">#REF!</definedName>
    <definedName name="암거날개벽" localSheetId="1" hidden="1">[4]덕전리!#REF!</definedName>
    <definedName name="암거날개벽" hidden="1">[4]덕전리!#REF!</definedName>
    <definedName name="옹벽단위" localSheetId="1" hidden="1">[5]날개벽수량표!#REF!</definedName>
    <definedName name="옹벽단위" hidden="1">[5]날개벽수량표!#REF!</definedName>
    <definedName name="집수정" localSheetId="1" hidden="1">#REF!</definedName>
    <definedName name="집수정" hidden="1">#REF!</definedName>
    <definedName name="집수정1" localSheetId="1" hidden="1">#REF!</definedName>
    <definedName name="집수정1" hidden="1">#REF!</definedName>
    <definedName name="집수정토공" localSheetId="1" hidden="1">[6]날개벽수량표!#REF!</definedName>
    <definedName name="집수정토공" hidden="1">[6]날개벽수량표!#REF!</definedName>
    <definedName name="콘크리트1" localSheetId="1" hidden="1">#REF!</definedName>
    <definedName name="콘크리트1" hidden="1">#REF!</definedName>
    <definedName name="콘크리트2" localSheetId="1" hidden="1">#REF!</definedName>
    <definedName name="콘크리트2" hidden="1">#REF!</definedName>
    <definedName name="토적표" localSheetId="1" hidden="1">#REF!</definedName>
    <definedName name="토적표" hidden="1">#REF!</definedName>
    <definedName name="토적표1" localSheetId="1" hidden="1">#REF!</definedName>
    <definedName name="토적표1" hidden="1">#REF!</definedName>
    <definedName name="하하" localSheetId="1" hidden="1">[3]날개벽수량표!#REF!</definedName>
    <definedName name="하하" hidden="1">[3]날개벽수량표!#REF!</definedName>
    <definedName name="흄관단위수량" localSheetId="1" hidden="1">[1]날개벽수량표!#REF!</definedName>
    <definedName name="흄관단위수량" hidden="1">[1]날개벽수량표!#REF!</definedName>
  </definedNames>
  <calcPr calcId="162913"/>
</workbook>
</file>

<file path=xl/calcChain.xml><?xml version="1.0" encoding="utf-8"?>
<calcChain xmlns="http://schemas.openxmlformats.org/spreadsheetml/2006/main">
  <c r="I7" i="11" l="1"/>
  <c r="I5" i="11"/>
  <c r="B7" i="11"/>
  <c r="B5" i="11"/>
  <c r="C7" i="11" l="1"/>
  <c r="C8" i="11"/>
  <c r="AT34" i="1" l="1"/>
  <c r="AR34" i="1"/>
  <c r="AP34" i="1"/>
  <c r="AN34" i="1"/>
  <c r="AL34" i="1"/>
  <c r="AG34" i="1"/>
  <c r="AE34" i="1"/>
  <c r="AC34" i="1"/>
  <c r="AA34" i="1"/>
  <c r="T34" i="1"/>
  <c r="Q34" i="1"/>
  <c r="N34" i="1"/>
  <c r="K34" i="1"/>
  <c r="H34" i="1"/>
  <c r="E34" i="1"/>
  <c r="C34" i="1"/>
  <c r="AT33" i="1"/>
  <c r="AR33" i="1"/>
  <c r="AP33" i="1"/>
  <c r="AN33" i="1"/>
  <c r="AL33" i="1"/>
  <c r="AG33" i="1"/>
  <c r="AE33" i="1"/>
  <c r="AC33" i="1"/>
  <c r="AA33" i="1"/>
  <c r="T33" i="1"/>
  <c r="Q33" i="1"/>
  <c r="N33" i="1"/>
  <c r="K33" i="1"/>
  <c r="H33" i="1"/>
  <c r="E33" i="1"/>
  <c r="C33" i="1"/>
  <c r="AT32" i="1"/>
  <c r="AR32" i="1"/>
  <c r="AP32" i="1"/>
  <c r="AN32" i="1"/>
  <c r="AL32" i="1"/>
  <c r="AG32" i="1"/>
  <c r="AE32" i="1"/>
  <c r="AC32" i="1"/>
  <c r="AA32" i="1"/>
  <c r="T32" i="1"/>
  <c r="Q32" i="1"/>
  <c r="N32" i="1"/>
  <c r="K32" i="1"/>
  <c r="H32" i="1"/>
  <c r="E32" i="1"/>
  <c r="C32" i="1"/>
  <c r="AT31" i="1"/>
  <c r="AR31" i="1"/>
  <c r="AP31" i="1"/>
  <c r="AN31" i="1"/>
  <c r="AL31" i="1"/>
  <c r="AG31" i="1"/>
  <c r="AE31" i="1"/>
  <c r="AC31" i="1"/>
  <c r="AA31" i="1"/>
  <c r="T31" i="1"/>
  <c r="Q31" i="1"/>
  <c r="N31" i="1"/>
  <c r="K31" i="1"/>
  <c r="H31" i="1"/>
  <c r="E31" i="1"/>
  <c r="C31" i="1"/>
  <c r="AT30" i="1"/>
  <c r="AR30" i="1"/>
  <c r="AP30" i="1"/>
  <c r="AN30" i="1"/>
  <c r="AL30" i="1"/>
  <c r="AG30" i="1"/>
  <c r="AE30" i="1"/>
  <c r="AC30" i="1"/>
  <c r="AA30" i="1"/>
  <c r="T30" i="1"/>
  <c r="Q30" i="1"/>
  <c r="N30" i="1"/>
  <c r="K30" i="1"/>
  <c r="H30" i="1"/>
  <c r="E30" i="1"/>
  <c r="C30" i="1"/>
  <c r="AT29" i="1"/>
  <c r="AR29" i="1"/>
  <c r="AP29" i="1"/>
  <c r="AN29" i="1"/>
  <c r="AL29" i="1"/>
  <c r="AG29" i="1"/>
  <c r="AE29" i="1"/>
  <c r="AC29" i="1"/>
  <c r="AA29" i="1"/>
  <c r="T29" i="1"/>
  <c r="Q29" i="1"/>
  <c r="N29" i="1"/>
  <c r="K29" i="1"/>
  <c r="H29" i="1"/>
  <c r="E29" i="1"/>
  <c r="C29" i="1"/>
  <c r="AT28" i="1"/>
  <c r="AR28" i="1"/>
  <c r="AP28" i="1"/>
  <c r="AN28" i="1"/>
  <c r="AL28" i="1"/>
  <c r="AG28" i="1"/>
  <c r="AE28" i="1"/>
  <c r="AC28" i="1"/>
  <c r="AA28" i="1"/>
  <c r="T28" i="1"/>
  <c r="Q28" i="1"/>
  <c r="N28" i="1"/>
  <c r="K28" i="1"/>
  <c r="H28" i="1"/>
  <c r="E28" i="1"/>
  <c r="C28" i="1"/>
  <c r="AT27" i="1"/>
  <c r="AR27" i="1"/>
  <c r="AP27" i="1"/>
  <c r="AN27" i="1"/>
  <c r="AL27" i="1"/>
  <c r="AG27" i="1"/>
  <c r="AE27" i="1"/>
  <c r="AC27" i="1"/>
  <c r="AA27" i="1"/>
  <c r="T27" i="1"/>
  <c r="Q27" i="1"/>
  <c r="N27" i="1"/>
  <c r="K27" i="1"/>
  <c r="H27" i="1"/>
  <c r="E27" i="1"/>
  <c r="C27" i="1"/>
  <c r="AT26" i="1"/>
  <c r="AR26" i="1"/>
  <c r="AP26" i="1"/>
  <c r="AN26" i="1"/>
  <c r="AL26" i="1"/>
  <c r="AG26" i="1"/>
  <c r="AE26" i="1"/>
  <c r="AC26" i="1"/>
  <c r="AA26" i="1"/>
  <c r="T26" i="1"/>
  <c r="Q26" i="1"/>
  <c r="N26" i="1"/>
  <c r="K26" i="1"/>
  <c r="H26" i="1"/>
  <c r="E26" i="1"/>
  <c r="C26" i="1"/>
  <c r="AT25" i="1"/>
  <c r="AR25" i="1"/>
  <c r="AP25" i="1"/>
  <c r="AN25" i="1"/>
  <c r="AL25" i="1"/>
  <c r="AG25" i="1"/>
  <c r="AE25" i="1"/>
  <c r="AC25" i="1"/>
  <c r="AA25" i="1"/>
  <c r="T25" i="1"/>
  <c r="Q25" i="1"/>
  <c r="N25" i="1"/>
  <c r="K25" i="1"/>
  <c r="H25" i="1"/>
  <c r="E25" i="1"/>
  <c r="C25" i="1"/>
  <c r="AT24" i="1"/>
  <c r="AR24" i="1"/>
  <c r="AP24" i="1"/>
  <c r="AN24" i="1"/>
  <c r="AL24" i="1"/>
  <c r="AG24" i="1"/>
  <c r="AE24" i="1"/>
  <c r="AC24" i="1"/>
  <c r="AA24" i="1"/>
  <c r="T24" i="1"/>
  <c r="Q24" i="1"/>
  <c r="N24" i="1"/>
  <c r="K24" i="1"/>
  <c r="H24" i="1"/>
  <c r="E24" i="1"/>
  <c r="C24" i="1"/>
  <c r="AT23" i="1"/>
  <c r="AR23" i="1"/>
  <c r="AP23" i="1"/>
  <c r="AN23" i="1"/>
  <c r="AL23" i="1"/>
  <c r="AG23" i="1"/>
  <c r="AE23" i="1"/>
  <c r="AC23" i="1"/>
  <c r="AA23" i="1"/>
  <c r="T23" i="1"/>
  <c r="Q23" i="1"/>
  <c r="N23" i="1"/>
  <c r="K23" i="1"/>
  <c r="H23" i="1"/>
  <c r="E23" i="1"/>
  <c r="C23" i="1"/>
  <c r="AT22" i="1"/>
  <c r="AR22" i="1"/>
  <c r="AP22" i="1"/>
  <c r="AN22" i="1"/>
  <c r="AL22" i="1"/>
  <c r="AG22" i="1"/>
  <c r="AE22" i="1"/>
  <c r="AC22" i="1"/>
  <c r="AA22" i="1"/>
  <c r="T22" i="1"/>
  <c r="Q22" i="1"/>
  <c r="N22" i="1"/>
  <c r="K22" i="1"/>
  <c r="H22" i="1"/>
  <c r="E22" i="1"/>
  <c r="C22" i="1"/>
  <c r="AT21" i="1"/>
  <c r="AR21" i="1"/>
  <c r="AP21" i="1"/>
  <c r="AN21" i="1"/>
  <c r="AL21" i="1"/>
  <c r="AG21" i="1"/>
  <c r="AE21" i="1"/>
  <c r="AC21" i="1"/>
  <c r="AA21" i="1"/>
  <c r="T21" i="1"/>
  <c r="Q21" i="1"/>
  <c r="N21" i="1"/>
  <c r="K21" i="1"/>
  <c r="H21" i="1"/>
  <c r="E21" i="1"/>
  <c r="C21" i="1"/>
  <c r="AT20" i="1"/>
  <c r="AR20" i="1"/>
  <c r="AP20" i="1"/>
  <c r="AN20" i="1"/>
  <c r="AL20" i="1"/>
  <c r="AG20" i="1"/>
  <c r="AE20" i="1"/>
  <c r="AC20" i="1"/>
  <c r="AA20" i="1"/>
  <c r="T20" i="1"/>
  <c r="Q20" i="1"/>
  <c r="N20" i="1"/>
  <c r="K20" i="1"/>
  <c r="H20" i="1"/>
  <c r="E20" i="1"/>
  <c r="C20" i="1"/>
  <c r="AT19" i="1"/>
  <c r="AR19" i="1"/>
  <c r="AP19" i="1"/>
  <c r="AN19" i="1"/>
  <c r="AL19" i="1"/>
  <c r="AG19" i="1"/>
  <c r="AE19" i="1"/>
  <c r="AC19" i="1"/>
  <c r="AA19" i="1"/>
  <c r="T19" i="1"/>
  <c r="Q19" i="1"/>
  <c r="N19" i="1"/>
  <c r="K19" i="1"/>
  <c r="H19" i="1"/>
  <c r="E19" i="1"/>
  <c r="C19" i="1"/>
  <c r="AT18" i="1"/>
  <c r="AR18" i="1"/>
  <c r="AP18" i="1"/>
  <c r="AN18" i="1"/>
  <c r="AL18" i="1"/>
  <c r="AG18" i="1"/>
  <c r="AE18" i="1"/>
  <c r="AC18" i="1"/>
  <c r="AA18" i="1"/>
  <c r="T18" i="1"/>
  <c r="Q18" i="1"/>
  <c r="N18" i="1"/>
  <c r="K18" i="1"/>
  <c r="H18" i="1"/>
  <c r="E18" i="1"/>
  <c r="C18" i="1"/>
  <c r="AT17" i="1"/>
  <c r="AR17" i="1"/>
  <c r="AP17" i="1"/>
  <c r="AN17" i="1"/>
  <c r="AL17" i="1"/>
  <c r="AG17" i="1"/>
  <c r="AE17" i="1"/>
  <c r="AC17" i="1"/>
  <c r="AA17" i="1"/>
  <c r="T17" i="1"/>
  <c r="Q17" i="1"/>
  <c r="N17" i="1"/>
  <c r="K17" i="1"/>
  <c r="H17" i="1"/>
  <c r="E17" i="1"/>
  <c r="C17" i="1"/>
  <c r="AT16" i="1"/>
  <c r="AR16" i="1"/>
  <c r="AP16" i="1"/>
  <c r="AN16" i="1"/>
  <c r="AL16" i="1"/>
  <c r="AG16" i="1"/>
  <c r="AE16" i="1"/>
  <c r="AC16" i="1"/>
  <c r="AA16" i="1"/>
  <c r="T16" i="1"/>
  <c r="Q16" i="1"/>
  <c r="N16" i="1"/>
  <c r="K16" i="1"/>
  <c r="H16" i="1"/>
  <c r="E16" i="1"/>
  <c r="C16" i="1"/>
  <c r="AT15" i="1"/>
  <c r="AR15" i="1"/>
  <c r="AP15" i="1"/>
  <c r="AN15" i="1"/>
  <c r="AL15" i="1"/>
  <c r="AG15" i="1"/>
  <c r="AE15" i="1"/>
  <c r="AC15" i="1"/>
  <c r="AA15" i="1"/>
  <c r="T15" i="1"/>
  <c r="Q15" i="1"/>
  <c r="N15" i="1"/>
  <c r="K15" i="1"/>
  <c r="H15" i="1"/>
  <c r="E15" i="1"/>
  <c r="C15" i="1"/>
  <c r="AT14" i="1"/>
  <c r="AR14" i="1"/>
  <c r="AP14" i="1"/>
  <c r="AN14" i="1"/>
  <c r="AL14" i="1"/>
  <c r="AG14" i="1"/>
  <c r="AE14" i="1"/>
  <c r="AC14" i="1"/>
  <c r="AA14" i="1"/>
  <c r="T14" i="1"/>
  <c r="Q14" i="1"/>
  <c r="N14" i="1"/>
  <c r="K14" i="1"/>
  <c r="H14" i="1"/>
  <c r="E14" i="1"/>
  <c r="C14" i="1"/>
  <c r="AT13" i="1"/>
  <c r="AR13" i="1"/>
  <c r="AP13" i="1"/>
  <c r="AN13" i="1"/>
  <c r="AL13" i="1"/>
  <c r="AG13" i="1"/>
  <c r="AE13" i="1"/>
  <c r="AC13" i="1"/>
  <c r="AA13" i="1"/>
  <c r="T13" i="1"/>
  <c r="Q13" i="1"/>
  <c r="N13" i="1"/>
  <c r="K13" i="1"/>
  <c r="H13" i="1"/>
  <c r="E13" i="1"/>
  <c r="C13" i="1"/>
  <c r="G11" i="6" l="1"/>
  <c r="E12" i="11" l="1"/>
  <c r="E11" i="11"/>
  <c r="E10" i="11"/>
  <c r="E9" i="11"/>
  <c r="E8" i="11"/>
  <c r="E7" i="11"/>
  <c r="E6" i="11"/>
  <c r="E5" i="11"/>
  <c r="B8" i="11"/>
  <c r="B6" i="11"/>
  <c r="B19" i="6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AT12" i="1"/>
  <c r="AR12" i="1"/>
  <c r="AP12" i="1"/>
  <c r="AN12" i="1"/>
  <c r="AL12" i="1"/>
  <c r="AG12" i="1"/>
  <c r="AE12" i="1"/>
  <c r="AC12" i="1"/>
  <c r="AA12" i="1"/>
  <c r="T12" i="1"/>
  <c r="Q12" i="1"/>
  <c r="N12" i="1"/>
  <c r="K12" i="1"/>
  <c r="H12" i="1"/>
  <c r="E12" i="1"/>
  <c r="C12" i="1"/>
  <c r="AT11" i="1"/>
  <c r="AR11" i="1"/>
  <c r="AP11" i="1"/>
  <c r="AN11" i="1"/>
  <c r="AL11" i="1"/>
  <c r="AG11" i="1"/>
  <c r="AE11" i="1"/>
  <c r="AC11" i="1"/>
  <c r="AA11" i="1"/>
  <c r="T11" i="1"/>
  <c r="Q11" i="1"/>
  <c r="N11" i="1"/>
  <c r="K11" i="1"/>
  <c r="H11" i="1"/>
  <c r="E11" i="1"/>
  <c r="C11" i="1"/>
  <c r="AT10" i="1"/>
  <c r="AR10" i="1"/>
  <c r="AP10" i="1"/>
  <c r="AN10" i="1"/>
  <c r="AL10" i="1"/>
  <c r="AG10" i="1"/>
  <c r="AE10" i="1"/>
  <c r="AC10" i="1"/>
  <c r="AA10" i="1"/>
  <c r="T10" i="1"/>
  <c r="Q10" i="1"/>
  <c r="N10" i="1"/>
  <c r="K10" i="1"/>
  <c r="H10" i="1"/>
  <c r="E10" i="1"/>
  <c r="C10" i="1"/>
  <c r="AT9" i="1"/>
  <c r="AR9" i="1"/>
  <c r="AP9" i="1"/>
  <c r="AN9" i="1"/>
  <c r="AL9" i="1"/>
  <c r="AG9" i="1"/>
  <c r="AE9" i="1"/>
  <c r="AC9" i="1"/>
  <c r="AA9" i="1"/>
  <c r="T9" i="1"/>
  <c r="Q9" i="1"/>
  <c r="N9" i="1"/>
  <c r="K9" i="1"/>
  <c r="H9" i="1"/>
  <c r="E9" i="1"/>
  <c r="C9" i="1"/>
  <c r="AT8" i="1"/>
  <c r="AR8" i="1"/>
  <c r="AP8" i="1"/>
  <c r="AN8" i="1"/>
  <c r="AL8" i="1"/>
  <c r="AG8" i="1"/>
  <c r="AE8" i="1"/>
  <c r="AC8" i="1"/>
  <c r="AA8" i="1"/>
  <c r="T8" i="1"/>
  <c r="Q8" i="1"/>
  <c r="N8" i="1"/>
  <c r="K8" i="1"/>
  <c r="H8" i="1"/>
  <c r="E8" i="1"/>
  <c r="C8" i="1"/>
  <c r="AT7" i="1" l="1"/>
  <c r="AT6" i="1"/>
  <c r="AT5" i="1"/>
  <c r="AT4" i="1"/>
  <c r="F10" i="11" l="1"/>
  <c r="F9" i="11"/>
  <c r="I11" i="11"/>
  <c r="I9" i="11"/>
  <c r="F12" i="11"/>
  <c r="F11" i="11"/>
  <c r="A7" i="11"/>
  <c r="A9" i="11" l="1"/>
  <c r="A11" i="11" s="1"/>
  <c r="I10" i="11"/>
  <c r="I12" i="11"/>
  <c r="M7" i="11"/>
  <c r="M9" i="11" s="1"/>
  <c r="H9" i="11" l="1"/>
  <c r="J9" i="11" s="1"/>
  <c r="M11" i="11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4" i="2"/>
  <c r="H11" i="11" l="1"/>
  <c r="J11" i="11" s="1"/>
  <c r="B34" i="2" l="1"/>
  <c r="D34" i="1" s="1"/>
  <c r="B33" i="2"/>
  <c r="D33" i="1" s="1"/>
  <c r="AM33" i="1" l="1"/>
  <c r="AF33" i="1"/>
  <c r="AH33" i="1"/>
  <c r="AU33" i="1"/>
  <c r="O33" i="1"/>
  <c r="P33" i="1" s="1"/>
  <c r="AO33" i="1"/>
  <c r="R33" i="1"/>
  <c r="S33" i="1" s="1"/>
  <c r="L33" i="1"/>
  <c r="M33" i="1" s="1"/>
  <c r="AD33" i="1"/>
  <c r="F33" i="1"/>
  <c r="G33" i="1" s="1"/>
  <c r="AQ33" i="1"/>
  <c r="AS33" i="1"/>
  <c r="U33" i="1"/>
  <c r="V33" i="1" s="1"/>
  <c r="AB33" i="1"/>
  <c r="I33" i="1"/>
  <c r="J33" i="1" s="1"/>
  <c r="O34" i="1"/>
  <c r="P34" i="1" s="1"/>
  <c r="AD34" i="1"/>
  <c r="L34" i="1"/>
  <c r="M34" i="1" s="1"/>
  <c r="AF34" i="1"/>
  <c r="AM34" i="1"/>
  <c r="AS34" i="1"/>
  <c r="AQ34" i="1"/>
  <c r="R34" i="1"/>
  <c r="S34" i="1" s="1"/>
  <c r="U34" i="1"/>
  <c r="V34" i="1" s="1"/>
  <c r="AB34" i="1"/>
  <c r="AO34" i="1"/>
  <c r="I34" i="1"/>
  <c r="J34" i="1" s="1"/>
  <c r="AU34" i="1"/>
  <c r="AH34" i="1"/>
  <c r="F34" i="1"/>
  <c r="G34" i="1" s="1"/>
  <c r="AR6" i="1"/>
  <c r="AP6" i="1"/>
  <c r="AN6" i="1"/>
  <c r="AL6" i="1"/>
  <c r="AG6" i="1"/>
  <c r="AE6" i="1"/>
  <c r="AC6" i="1"/>
  <c r="AA6" i="1"/>
  <c r="T6" i="1"/>
  <c r="Q6" i="1"/>
  <c r="N6" i="1"/>
  <c r="K6" i="1"/>
  <c r="H6" i="1"/>
  <c r="E6" i="1"/>
  <c r="C6" i="1"/>
  <c r="C6" i="2" s="1"/>
  <c r="C9" i="2"/>
  <c r="F8" i="11"/>
  <c r="F7" i="11"/>
  <c r="Z34" i="1" l="1"/>
  <c r="Z33" i="1"/>
  <c r="AR7" i="1"/>
  <c r="AP7" i="1"/>
  <c r="AN7" i="1"/>
  <c r="AL7" i="1"/>
  <c r="AG7" i="1"/>
  <c r="AE7" i="1"/>
  <c r="AC7" i="1"/>
  <c r="AA7" i="1"/>
  <c r="T7" i="1"/>
  <c r="Q7" i="1"/>
  <c r="N7" i="1"/>
  <c r="K7" i="1"/>
  <c r="H7" i="1"/>
  <c r="E7" i="1"/>
  <c r="AJ33" i="1" l="1"/>
  <c r="AI33" i="1"/>
  <c r="AJ34" i="1"/>
  <c r="AI34" i="1"/>
  <c r="C14" i="6"/>
  <c r="AE5" i="1" l="1"/>
  <c r="AE4" i="1"/>
  <c r="M6" i="11" l="1"/>
  <c r="M8" i="11" s="1"/>
  <c r="E42" i="14"/>
  <c r="F42" i="14"/>
  <c r="G42" i="14"/>
  <c r="H42" i="14"/>
  <c r="I42" i="14"/>
  <c r="J42" i="14"/>
  <c r="C224" i="13"/>
  <c r="D224" i="13"/>
  <c r="E224" i="13"/>
  <c r="B224" i="13"/>
  <c r="M12" i="11" l="1"/>
  <c r="M10" i="11"/>
  <c r="H12" i="11"/>
  <c r="J12" i="11" s="1"/>
  <c r="D46" i="14"/>
  <c r="D47" i="14"/>
  <c r="K42" i="14"/>
  <c r="L42" i="14"/>
  <c r="L14" i="16"/>
  <c r="K14" i="16"/>
  <c r="J14" i="16"/>
  <c r="I14" i="16"/>
  <c r="L15" i="6" s="1"/>
  <c r="J29" i="15"/>
  <c r="I29" i="15"/>
  <c r="L11" i="6" s="1"/>
  <c r="H10" i="11" l="1"/>
  <c r="J10" i="11" s="1"/>
  <c r="D48" i="14"/>
  <c r="D19" i="16"/>
  <c r="D34" i="15"/>
  <c r="D18" i="16"/>
  <c r="P4" i="1"/>
  <c r="H20" i="17" l="1"/>
  <c r="G20" i="17"/>
  <c r="F20" i="17"/>
  <c r="E20" i="17"/>
  <c r="H14" i="16"/>
  <c r="G14" i="16"/>
  <c r="L14" i="6" s="1"/>
  <c r="K14" i="6" s="1"/>
  <c r="F14" i="16"/>
  <c r="E14" i="16"/>
  <c r="H29" i="15"/>
  <c r="G29" i="15"/>
  <c r="L10" i="6" s="1"/>
  <c r="K10" i="6" s="1"/>
  <c r="F29" i="15"/>
  <c r="E29" i="15"/>
  <c r="D16" i="16" l="1"/>
  <c r="D17" i="16"/>
  <c r="D33" i="15"/>
  <c r="K29" i="15"/>
  <c r="L29" i="15"/>
  <c r="D45" i="14"/>
  <c r="I9" i="22"/>
  <c r="I8" i="22"/>
  <c r="AR4" i="1" l="1"/>
  <c r="AR5" i="1"/>
  <c r="B32" i="2"/>
  <c r="D32" i="1" s="1"/>
  <c r="B31" i="2"/>
  <c r="D31" i="1" s="1"/>
  <c r="B30" i="2"/>
  <c r="D30" i="1" s="1"/>
  <c r="B29" i="2"/>
  <c r="D29" i="1" s="1"/>
  <c r="B28" i="2"/>
  <c r="D28" i="1" s="1"/>
  <c r="B27" i="2"/>
  <c r="D27" i="1" s="1"/>
  <c r="B26" i="2"/>
  <c r="D26" i="1" s="1"/>
  <c r="B25" i="2"/>
  <c r="D25" i="1" s="1"/>
  <c r="B24" i="2"/>
  <c r="D24" i="1" s="1"/>
  <c r="B23" i="2"/>
  <c r="D23" i="1" s="1"/>
  <c r="B22" i="2"/>
  <c r="D22" i="1" s="1"/>
  <c r="B21" i="2"/>
  <c r="D21" i="1" s="1"/>
  <c r="B20" i="2"/>
  <c r="D20" i="1" s="1"/>
  <c r="B19" i="2"/>
  <c r="D19" i="1" s="1"/>
  <c r="B18" i="2"/>
  <c r="D18" i="1" s="1"/>
  <c r="B17" i="2"/>
  <c r="D17" i="1" s="1"/>
  <c r="B16" i="2"/>
  <c r="D16" i="1" s="1"/>
  <c r="B15" i="2"/>
  <c r="D15" i="1" s="1"/>
  <c r="B14" i="2"/>
  <c r="D14" i="1" s="1"/>
  <c r="B13" i="2"/>
  <c r="D13" i="1" s="1"/>
  <c r="B12" i="2"/>
  <c r="D12" i="1" s="1"/>
  <c r="B11" i="2"/>
  <c r="D11" i="1" s="1"/>
  <c r="B10" i="2"/>
  <c r="D10" i="1" s="1"/>
  <c r="B9" i="2"/>
  <c r="D9" i="1" s="1"/>
  <c r="B8" i="2"/>
  <c r="D8" i="1" s="1"/>
  <c r="B7" i="2"/>
  <c r="B6" i="2"/>
  <c r="D6" i="1" s="1"/>
  <c r="AU6" i="1" s="1"/>
  <c r="B5" i="2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AD31" i="1" l="1"/>
  <c r="O31" i="1"/>
  <c r="P31" i="1" s="1"/>
  <c r="AQ31" i="1"/>
  <c r="I31" i="1"/>
  <c r="J31" i="1" s="1"/>
  <c r="AO31" i="1"/>
  <c r="AH31" i="1"/>
  <c r="R31" i="1"/>
  <c r="S31" i="1" s="1"/>
  <c r="F31" i="1"/>
  <c r="G31" i="1" s="1"/>
  <c r="AB31" i="1"/>
  <c r="L31" i="1"/>
  <c r="M31" i="1" s="1"/>
  <c r="AU31" i="1"/>
  <c r="AS31" i="1"/>
  <c r="U31" i="1"/>
  <c r="V31" i="1" s="1"/>
  <c r="AF31" i="1"/>
  <c r="AM31" i="1"/>
  <c r="AH13" i="1"/>
  <c r="AF13" i="1"/>
  <c r="R13" i="1"/>
  <c r="S13" i="1" s="1"/>
  <c r="AQ13" i="1"/>
  <c r="L13" i="1"/>
  <c r="M13" i="1" s="1"/>
  <c r="U13" i="1"/>
  <c r="V13" i="1" s="1"/>
  <c r="O13" i="1"/>
  <c r="P13" i="1" s="1"/>
  <c r="AU13" i="1"/>
  <c r="I13" i="1"/>
  <c r="J13" i="1" s="1"/>
  <c r="AS13" i="1"/>
  <c r="AO13" i="1"/>
  <c r="AD13" i="1"/>
  <c r="F13" i="1"/>
  <c r="G13" i="1" s="1"/>
  <c r="AM13" i="1"/>
  <c r="AB13" i="1"/>
  <c r="I30" i="1"/>
  <c r="J30" i="1" s="1"/>
  <c r="U30" i="1"/>
  <c r="V30" i="1" s="1"/>
  <c r="AB30" i="1"/>
  <c r="AD30" i="1"/>
  <c r="O30" i="1"/>
  <c r="P30" i="1" s="1"/>
  <c r="AM30" i="1"/>
  <c r="AO30" i="1"/>
  <c r="L30" i="1"/>
  <c r="M30" i="1" s="1"/>
  <c r="AQ30" i="1"/>
  <c r="AF30" i="1"/>
  <c r="F30" i="1"/>
  <c r="G30" i="1" s="1"/>
  <c r="R30" i="1"/>
  <c r="S30" i="1" s="1"/>
  <c r="AS30" i="1"/>
  <c r="AU30" i="1"/>
  <c r="AH30" i="1"/>
  <c r="O16" i="1"/>
  <c r="P16" i="1" s="1"/>
  <c r="AM16" i="1"/>
  <c r="L16" i="1"/>
  <c r="M16" i="1" s="1"/>
  <c r="AH16" i="1"/>
  <c r="I16" i="1"/>
  <c r="J16" i="1" s="1"/>
  <c r="F16" i="1"/>
  <c r="G16" i="1" s="1"/>
  <c r="AS16" i="1"/>
  <c r="AF16" i="1"/>
  <c r="U16" i="1"/>
  <c r="V16" i="1" s="1"/>
  <c r="AD16" i="1"/>
  <c r="R16" i="1"/>
  <c r="S16" i="1" s="1"/>
  <c r="AO16" i="1"/>
  <c r="AQ16" i="1"/>
  <c r="AU16" i="1"/>
  <c r="AB16" i="1"/>
  <c r="R24" i="1"/>
  <c r="S24" i="1" s="1"/>
  <c r="AF24" i="1"/>
  <c r="F24" i="1"/>
  <c r="G24" i="1" s="1"/>
  <c r="AD24" i="1"/>
  <c r="AQ24" i="1"/>
  <c r="L24" i="1"/>
  <c r="M24" i="1" s="1"/>
  <c r="AO24" i="1"/>
  <c r="AU24" i="1"/>
  <c r="U24" i="1"/>
  <c r="V24" i="1" s="1"/>
  <c r="AB24" i="1"/>
  <c r="O24" i="1"/>
  <c r="P24" i="1" s="1"/>
  <c r="AM24" i="1"/>
  <c r="AS24" i="1"/>
  <c r="I24" i="1"/>
  <c r="J24" i="1" s="1"/>
  <c r="AH24" i="1"/>
  <c r="AQ17" i="1"/>
  <c r="AB17" i="1"/>
  <c r="AU17" i="1"/>
  <c r="O17" i="1"/>
  <c r="P17" i="1" s="1"/>
  <c r="U17" i="1"/>
  <c r="V17" i="1" s="1"/>
  <c r="AD17" i="1"/>
  <c r="AO17" i="1"/>
  <c r="F17" i="1"/>
  <c r="G17" i="1" s="1"/>
  <c r="AM17" i="1"/>
  <c r="R17" i="1"/>
  <c r="S17" i="1" s="1"/>
  <c r="L17" i="1"/>
  <c r="M17" i="1" s="1"/>
  <c r="AS17" i="1"/>
  <c r="AH17" i="1"/>
  <c r="I17" i="1"/>
  <c r="J17" i="1" s="1"/>
  <c r="AF17" i="1"/>
  <c r="AU25" i="1"/>
  <c r="AD25" i="1"/>
  <c r="F25" i="1"/>
  <c r="G25" i="1" s="1"/>
  <c r="AH25" i="1"/>
  <c r="AF25" i="1"/>
  <c r="R25" i="1"/>
  <c r="S25" i="1" s="1"/>
  <c r="L25" i="1"/>
  <c r="M25" i="1" s="1"/>
  <c r="AO25" i="1"/>
  <c r="AM25" i="1"/>
  <c r="AS25" i="1"/>
  <c r="AB25" i="1"/>
  <c r="I25" i="1"/>
  <c r="J25" i="1" s="1"/>
  <c r="O25" i="1"/>
  <c r="P25" i="1" s="1"/>
  <c r="AQ25" i="1"/>
  <c r="U25" i="1"/>
  <c r="V25" i="1" s="1"/>
  <c r="AQ29" i="1"/>
  <c r="AB29" i="1"/>
  <c r="R29" i="1"/>
  <c r="S29" i="1" s="1"/>
  <c r="U29" i="1"/>
  <c r="V29" i="1" s="1"/>
  <c r="AO29" i="1"/>
  <c r="F29" i="1"/>
  <c r="G29" i="1" s="1"/>
  <c r="Z29" i="1" s="1"/>
  <c r="AH29" i="1"/>
  <c r="O29" i="1"/>
  <c r="P29" i="1" s="1"/>
  <c r="AD29" i="1"/>
  <c r="L29" i="1"/>
  <c r="M29" i="1" s="1"/>
  <c r="AU29" i="1"/>
  <c r="AM29" i="1"/>
  <c r="I29" i="1"/>
  <c r="J29" i="1" s="1"/>
  <c r="AS29" i="1"/>
  <c r="AF29" i="1"/>
  <c r="AD15" i="1"/>
  <c r="AF15" i="1"/>
  <c r="AH15" i="1"/>
  <c r="AO15" i="1"/>
  <c r="R15" i="1"/>
  <c r="S15" i="1" s="1"/>
  <c r="U15" i="1"/>
  <c r="V15" i="1" s="1"/>
  <c r="AS15" i="1"/>
  <c r="L15" i="1"/>
  <c r="M15" i="1" s="1"/>
  <c r="AM15" i="1"/>
  <c r="F15" i="1"/>
  <c r="G15" i="1" s="1"/>
  <c r="AQ15" i="1"/>
  <c r="AB15" i="1"/>
  <c r="I15" i="1"/>
  <c r="J15" i="1" s="1"/>
  <c r="O15" i="1"/>
  <c r="P15" i="1" s="1"/>
  <c r="AU15" i="1"/>
  <c r="AH32" i="1"/>
  <c r="AF32" i="1"/>
  <c r="AB32" i="1"/>
  <c r="AD32" i="1"/>
  <c r="AQ32" i="1"/>
  <c r="O32" i="1"/>
  <c r="P32" i="1" s="1"/>
  <c r="F32" i="1"/>
  <c r="G32" i="1" s="1"/>
  <c r="R32" i="1"/>
  <c r="S32" i="1" s="1"/>
  <c r="AS32" i="1"/>
  <c r="L32" i="1"/>
  <c r="M32" i="1" s="1"/>
  <c r="AO32" i="1"/>
  <c r="I32" i="1"/>
  <c r="J32" i="1" s="1"/>
  <c r="AM32" i="1"/>
  <c r="AU32" i="1"/>
  <c r="U32" i="1"/>
  <c r="V32" i="1" s="1"/>
  <c r="O18" i="1"/>
  <c r="P18" i="1" s="1"/>
  <c r="AB18" i="1"/>
  <c r="L18" i="1"/>
  <c r="M18" i="1" s="1"/>
  <c r="F18" i="1"/>
  <c r="G18" i="1" s="1"/>
  <c r="U18" i="1"/>
  <c r="V18" i="1" s="1"/>
  <c r="R18" i="1"/>
  <c r="S18" i="1" s="1"/>
  <c r="AS18" i="1"/>
  <c r="AM18" i="1"/>
  <c r="AD18" i="1"/>
  <c r="AH18" i="1"/>
  <c r="AU18" i="1"/>
  <c r="AQ18" i="1"/>
  <c r="AO18" i="1"/>
  <c r="AF18" i="1"/>
  <c r="I18" i="1"/>
  <c r="J18" i="1" s="1"/>
  <c r="AH26" i="1"/>
  <c r="AF26" i="1"/>
  <c r="AO26" i="1"/>
  <c r="AU26" i="1"/>
  <c r="L26" i="1"/>
  <c r="M26" i="1" s="1"/>
  <c r="O26" i="1"/>
  <c r="P26" i="1" s="1"/>
  <c r="AD26" i="1"/>
  <c r="AM26" i="1"/>
  <c r="AQ26" i="1"/>
  <c r="AB26" i="1"/>
  <c r="AS26" i="1"/>
  <c r="F26" i="1"/>
  <c r="G26" i="1" s="1"/>
  <c r="U26" i="1"/>
  <c r="V26" i="1" s="1"/>
  <c r="R26" i="1"/>
  <c r="S26" i="1" s="1"/>
  <c r="I26" i="1"/>
  <c r="J26" i="1" s="1"/>
  <c r="AD21" i="1"/>
  <c r="U21" i="1"/>
  <c r="V21" i="1" s="1"/>
  <c r="AU21" i="1"/>
  <c r="AO21" i="1"/>
  <c r="L21" i="1"/>
  <c r="M21" i="1" s="1"/>
  <c r="AM21" i="1"/>
  <c r="I21" i="1"/>
  <c r="J21" i="1" s="1"/>
  <c r="AB21" i="1"/>
  <c r="R21" i="1"/>
  <c r="S21" i="1" s="1"/>
  <c r="AH21" i="1"/>
  <c r="O21" i="1"/>
  <c r="P21" i="1" s="1"/>
  <c r="AF21" i="1"/>
  <c r="AS21" i="1"/>
  <c r="AQ21" i="1"/>
  <c r="F21" i="1"/>
  <c r="G21" i="1" s="1"/>
  <c r="O22" i="1"/>
  <c r="P22" i="1" s="1"/>
  <c r="L22" i="1"/>
  <c r="M22" i="1" s="1"/>
  <c r="AH22" i="1"/>
  <c r="AF22" i="1"/>
  <c r="AO22" i="1"/>
  <c r="AQ22" i="1"/>
  <c r="AD22" i="1"/>
  <c r="U22" i="1"/>
  <c r="V22" i="1" s="1"/>
  <c r="AU22" i="1"/>
  <c r="AS22" i="1"/>
  <c r="R22" i="1"/>
  <c r="S22" i="1" s="1"/>
  <c r="AM22" i="1"/>
  <c r="I22" i="1"/>
  <c r="J22" i="1" s="1"/>
  <c r="F22" i="1"/>
  <c r="G22" i="1" s="1"/>
  <c r="AB22" i="1"/>
  <c r="AO27" i="1"/>
  <c r="AS27" i="1"/>
  <c r="F27" i="1"/>
  <c r="G27" i="1" s="1"/>
  <c r="AU27" i="1"/>
  <c r="L27" i="1"/>
  <c r="M27" i="1" s="1"/>
  <c r="AB27" i="1"/>
  <c r="AM27" i="1"/>
  <c r="AH27" i="1"/>
  <c r="AF27" i="1"/>
  <c r="O27" i="1"/>
  <c r="P27" i="1" s="1"/>
  <c r="AD27" i="1"/>
  <c r="R27" i="1"/>
  <c r="S27" i="1" s="1"/>
  <c r="AQ27" i="1"/>
  <c r="U27" i="1"/>
  <c r="V27" i="1" s="1"/>
  <c r="I27" i="1"/>
  <c r="J27" i="1" s="1"/>
  <c r="AH14" i="1"/>
  <c r="AO14" i="1"/>
  <c r="AD14" i="1"/>
  <c r="U14" i="1"/>
  <c r="V14" i="1" s="1"/>
  <c r="R14" i="1"/>
  <c r="S14" i="1" s="1"/>
  <c r="F14" i="1"/>
  <c r="G14" i="1" s="1"/>
  <c r="AF14" i="1"/>
  <c r="I14" i="1"/>
  <c r="J14" i="1" s="1"/>
  <c r="AM14" i="1"/>
  <c r="AS14" i="1"/>
  <c r="L14" i="1"/>
  <c r="M14" i="1" s="1"/>
  <c r="O14" i="1"/>
  <c r="P14" i="1" s="1"/>
  <c r="AU14" i="1"/>
  <c r="AB14" i="1"/>
  <c r="AQ14" i="1"/>
  <c r="R23" i="1"/>
  <c r="S23" i="1" s="1"/>
  <c r="AB23" i="1"/>
  <c r="I23" i="1"/>
  <c r="J23" i="1" s="1"/>
  <c r="AS23" i="1"/>
  <c r="AF23" i="1"/>
  <c r="AH23" i="1"/>
  <c r="O23" i="1"/>
  <c r="P23" i="1" s="1"/>
  <c r="U23" i="1"/>
  <c r="V23" i="1" s="1"/>
  <c r="AO23" i="1"/>
  <c r="AU23" i="1"/>
  <c r="F23" i="1"/>
  <c r="G23" i="1" s="1"/>
  <c r="L23" i="1"/>
  <c r="M23" i="1" s="1"/>
  <c r="AM23" i="1"/>
  <c r="AD23" i="1"/>
  <c r="AQ23" i="1"/>
  <c r="AD19" i="1"/>
  <c r="AU19" i="1"/>
  <c r="R19" i="1"/>
  <c r="S19" i="1" s="1"/>
  <c r="AO19" i="1"/>
  <c r="F19" i="1"/>
  <c r="G19" i="1" s="1"/>
  <c r="AF19" i="1"/>
  <c r="AM19" i="1"/>
  <c r="AH19" i="1"/>
  <c r="O19" i="1"/>
  <c r="P19" i="1" s="1"/>
  <c r="AS19" i="1"/>
  <c r="L19" i="1"/>
  <c r="M19" i="1" s="1"/>
  <c r="I19" i="1"/>
  <c r="J19" i="1" s="1"/>
  <c r="AB19" i="1"/>
  <c r="AQ19" i="1"/>
  <c r="U19" i="1"/>
  <c r="V19" i="1" s="1"/>
  <c r="AH20" i="1"/>
  <c r="AQ20" i="1"/>
  <c r="I20" i="1"/>
  <c r="J20" i="1" s="1"/>
  <c r="AF20" i="1"/>
  <c r="AB20" i="1"/>
  <c r="AO20" i="1"/>
  <c r="R20" i="1"/>
  <c r="S20" i="1" s="1"/>
  <c r="U20" i="1"/>
  <c r="V20" i="1" s="1"/>
  <c r="AS20" i="1"/>
  <c r="AM20" i="1"/>
  <c r="AD20" i="1"/>
  <c r="F20" i="1"/>
  <c r="G20" i="1" s="1"/>
  <c r="L20" i="1"/>
  <c r="M20" i="1" s="1"/>
  <c r="AU20" i="1"/>
  <c r="O20" i="1"/>
  <c r="P20" i="1" s="1"/>
  <c r="O28" i="1"/>
  <c r="P28" i="1" s="1"/>
  <c r="L28" i="1"/>
  <c r="M28" i="1" s="1"/>
  <c r="AQ28" i="1"/>
  <c r="AO28" i="1"/>
  <c r="AF28" i="1"/>
  <c r="AB28" i="1"/>
  <c r="AH28" i="1"/>
  <c r="AU28" i="1"/>
  <c r="AS28" i="1"/>
  <c r="I28" i="1"/>
  <c r="J28" i="1" s="1"/>
  <c r="R28" i="1"/>
  <c r="S28" i="1" s="1"/>
  <c r="AM28" i="1"/>
  <c r="F28" i="1"/>
  <c r="G28" i="1" s="1"/>
  <c r="AD28" i="1"/>
  <c r="U28" i="1"/>
  <c r="V28" i="1" s="1"/>
  <c r="AU8" i="1"/>
  <c r="AF8" i="1"/>
  <c r="R8" i="1"/>
  <c r="S8" i="1" s="1"/>
  <c r="AD8" i="1"/>
  <c r="O8" i="1"/>
  <c r="P8" i="1" s="1"/>
  <c r="AO8" i="1"/>
  <c r="AM8" i="1"/>
  <c r="AB8" i="1"/>
  <c r="AQ8" i="1"/>
  <c r="F8" i="1"/>
  <c r="G8" i="1" s="1"/>
  <c r="U8" i="1"/>
  <c r="V8" i="1" s="1"/>
  <c r="L8" i="1"/>
  <c r="M8" i="1" s="1"/>
  <c r="AS8" i="1"/>
  <c r="I8" i="1"/>
  <c r="J8" i="1" s="1"/>
  <c r="AH8" i="1"/>
  <c r="F10" i="1"/>
  <c r="G10" i="1" s="1"/>
  <c r="U10" i="1"/>
  <c r="V10" i="1" s="1"/>
  <c r="AM10" i="1"/>
  <c r="AO10" i="1"/>
  <c r="AD10" i="1"/>
  <c r="L10" i="1"/>
  <c r="M10" i="1" s="1"/>
  <c r="AF10" i="1"/>
  <c r="AQ10" i="1"/>
  <c r="AB10" i="1"/>
  <c r="R10" i="1"/>
  <c r="S10" i="1" s="1"/>
  <c r="AS10" i="1"/>
  <c r="AU10" i="1"/>
  <c r="I10" i="1"/>
  <c r="J10" i="1" s="1"/>
  <c r="O10" i="1"/>
  <c r="P10" i="1" s="1"/>
  <c r="AH10" i="1"/>
  <c r="L11" i="1"/>
  <c r="M11" i="1" s="1"/>
  <c r="I11" i="1"/>
  <c r="J11" i="1" s="1"/>
  <c r="U11" i="1"/>
  <c r="V11" i="1" s="1"/>
  <c r="AS11" i="1"/>
  <c r="AH11" i="1"/>
  <c r="R11" i="1"/>
  <c r="S11" i="1" s="1"/>
  <c r="AB11" i="1"/>
  <c r="AU11" i="1"/>
  <c r="F11" i="1"/>
  <c r="G11" i="1" s="1"/>
  <c r="AF11" i="1"/>
  <c r="O11" i="1"/>
  <c r="P11" i="1" s="1"/>
  <c r="AQ11" i="1"/>
  <c r="AD11" i="1"/>
  <c r="AM11" i="1"/>
  <c r="AO11" i="1"/>
  <c r="F12" i="1"/>
  <c r="G12" i="1" s="1"/>
  <c r="I12" i="1"/>
  <c r="J12" i="1" s="1"/>
  <c r="AO12" i="1"/>
  <c r="AU12" i="1"/>
  <c r="AS12" i="1"/>
  <c r="R12" i="1"/>
  <c r="S12" i="1" s="1"/>
  <c r="AH12" i="1"/>
  <c r="AM12" i="1"/>
  <c r="U12" i="1"/>
  <c r="V12" i="1" s="1"/>
  <c r="AF12" i="1"/>
  <c r="AQ12" i="1"/>
  <c r="AD12" i="1"/>
  <c r="L12" i="1"/>
  <c r="M12" i="1" s="1"/>
  <c r="O12" i="1"/>
  <c r="P12" i="1" s="1"/>
  <c r="AB12" i="1"/>
  <c r="AS9" i="1"/>
  <c r="L9" i="1"/>
  <c r="M9" i="1" s="1"/>
  <c r="I9" i="1"/>
  <c r="J9" i="1" s="1"/>
  <c r="AU9" i="1"/>
  <c r="AM9" i="1"/>
  <c r="AB9" i="1"/>
  <c r="O9" i="1"/>
  <c r="P9" i="1" s="1"/>
  <c r="AF9" i="1"/>
  <c r="AO9" i="1"/>
  <c r="R9" i="1"/>
  <c r="S9" i="1" s="1"/>
  <c r="F9" i="1"/>
  <c r="G9" i="1" s="1"/>
  <c r="U9" i="1"/>
  <c r="V9" i="1" s="1"/>
  <c r="AD9" i="1"/>
  <c r="AQ9" i="1"/>
  <c r="AH9" i="1"/>
  <c r="AF6" i="1"/>
  <c r="AS6" i="1"/>
  <c r="D14" i="11"/>
  <c r="K33" i="22"/>
  <c r="I7" i="22"/>
  <c r="I6" i="22"/>
  <c r="Z24" i="1" l="1"/>
  <c r="Z20" i="1"/>
  <c r="Z14" i="1"/>
  <c r="Z27" i="1"/>
  <c r="Z32" i="1"/>
  <c r="Z25" i="1"/>
  <c r="AJ29" i="1"/>
  <c r="AI29" i="1"/>
  <c r="Z19" i="1"/>
  <c r="Z13" i="1"/>
  <c r="Z23" i="1"/>
  <c r="Z21" i="1"/>
  <c r="Z26" i="1"/>
  <c r="Z17" i="1"/>
  <c r="Z28" i="1"/>
  <c r="Z18" i="1"/>
  <c r="Z15" i="1"/>
  <c r="Z16" i="1"/>
  <c r="Z31" i="1"/>
  <c r="Z22" i="1"/>
  <c r="Z30" i="1"/>
  <c r="Z10" i="1"/>
  <c r="Z9" i="1"/>
  <c r="Z12" i="1"/>
  <c r="Z8" i="1"/>
  <c r="Z11" i="1"/>
  <c r="AI28" i="1" l="1"/>
  <c r="AJ28" i="1"/>
  <c r="AI30" i="1"/>
  <c r="AJ30" i="1"/>
  <c r="AI21" i="1"/>
  <c r="AJ21" i="1"/>
  <c r="AJ27" i="1"/>
  <c r="AI27" i="1"/>
  <c r="AI18" i="1"/>
  <c r="AJ18" i="1"/>
  <c r="AJ26" i="1"/>
  <c r="AI26" i="1"/>
  <c r="AJ22" i="1"/>
  <c r="AI22" i="1"/>
  <c r="AJ14" i="1"/>
  <c r="AI14" i="1"/>
  <c r="AI25" i="1"/>
  <c r="AJ25" i="1"/>
  <c r="AI31" i="1"/>
  <c r="AJ31" i="1"/>
  <c r="AJ16" i="1"/>
  <c r="AI16" i="1"/>
  <c r="AJ13" i="1"/>
  <c r="AI13" i="1"/>
  <c r="AJ20" i="1"/>
  <c r="AI20" i="1"/>
  <c r="AJ17" i="1"/>
  <c r="AI17" i="1"/>
  <c r="AJ32" i="1"/>
  <c r="AI32" i="1"/>
  <c r="AJ23" i="1"/>
  <c r="AI23" i="1"/>
  <c r="AI15" i="1"/>
  <c r="AJ15" i="1"/>
  <c r="AI19" i="1"/>
  <c r="AJ19" i="1"/>
  <c r="AI24" i="1"/>
  <c r="AJ24" i="1"/>
  <c r="AJ11" i="1"/>
  <c r="AI11" i="1"/>
  <c r="AI9" i="1"/>
  <c r="AJ9" i="1"/>
  <c r="AI8" i="1"/>
  <c r="AJ8" i="1"/>
  <c r="AJ10" i="1"/>
  <c r="AI10" i="1"/>
  <c r="AJ12" i="1"/>
  <c r="AI12" i="1"/>
  <c r="AP5" i="1"/>
  <c r="AQ6" i="1" s="1"/>
  <c r="AP4" i="1"/>
  <c r="E26" i="22"/>
  <c r="H8" i="11" l="1"/>
  <c r="H7" i="11"/>
  <c r="I8" i="11" l="1"/>
  <c r="J8" i="11" s="1"/>
  <c r="D35" i="15"/>
  <c r="D32" i="15"/>
  <c r="J7" i="11" l="1"/>
  <c r="M16" i="22" l="1"/>
  <c r="M15" i="22"/>
  <c r="M14" i="22"/>
  <c r="M13" i="22"/>
  <c r="E9" i="22"/>
  <c r="I10" i="22" l="1"/>
  <c r="F7" i="22" s="1"/>
  <c r="F6" i="22" l="1"/>
  <c r="F8" i="22"/>
  <c r="F9" i="22" l="1"/>
  <c r="C7" i="1" l="1"/>
  <c r="C7" i="2" s="1"/>
  <c r="D7" i="1"/>
  <c r="AU7" i="1" s="1"/>
  <c r="C8" i="2"/>
  <c r="AM7" i="1" l="1"/>
  <c r="AO7" i="1"/>
  <c r="AF7" i="1"/>
  <c r="AS7" i="1"/>
  <c r="AQ7" i="1"/>
  <c r="AD7" i="1"/>
  <c r="U7" i="1"/>
  <c r="V7" i="1" s="1"/>
  <c r="O7" i="1"/>
  <c r="P7" i="1" s="1"/>
  <c r="I7" i="1"/>
  <c r="J7" i="1" s="1"/>
  <c r="AH7" i="1"/>
  <c r="R7" i="1"/>
  <c r="S7" i="1" s="1"/>
  <c r="F7" i="1"/>
  <c r="G7" i="1" s="1"/>
  <c r="AB7" i="1"/>
  <c r="L7" i="1"/>
  <c r="M7" i="1" s="1"/>
  <c r="Z7" i="1" l="1"/>
  <c r="L6" i="6"/>
  <c r="AI7" i="1" l="1"/>
  <c r="AJ7" i="1"/>
  <c r="L7" i="6"/>
  <c r="L9" i="6" l="1"/>
  <c r="L13" i="6" l="1"/>
  <c r="L12" i="6" l="1"/>
  <c r="AC5" i="1"/>
  <c r="AD6" i="1" s="1"/>
  <c r="AC4" i="1"/>
  <c r="T4" i="1"/>
  <c r="T5" i="1"/>
  <c r="U6" i="1" s="1"/>
  <c r="V6" i="1" s="1"/>
  <c r="B11" i="6"/>
  <c r="AA5" i="1"/>
  <c r="AB6" i="1" s="1"/>
  <c r="AA4" i="1"/>
  <c r="U35" i="1" l="1"/>
  <c r="K15" i="6" l="1"/>
  <c r="Q5" i="1"/>
  <c r="R6" i="1" s="1"/>
  <c r="S6" i="1" s="1"/>
  <c r="C5" i="1" l="1"/>
  <c r="C5" i="2" s="1"/>
  <c r="L8" i="6" l="1"/>
  <c r="K8" i="6" s="1"/>
  <c r="K7" i="6"/>
  <c r="D4" i="1"/>
  <c r="F5" i="11"/>
  <c r="K11" i="6"/>
  <c r="K5" i="1"/>
  <c r="L6" i="1" s="1"/>
  <c r="M6" i="1" s="1"/>
  <c r="H5" i="1"/>
  <c r="I6" i="1" s="1"/>
  <c r="J6" i="1" s="1"/>
  <c r="H4" i="1"/>
  <c r="J4" i="1"/>
  <c r="D5" i="1"/>
  <c r="I6" i="11"/>
  <c r="F6" i="11"/>
  <c r="AL4" i="1"/>
  <c r="AL5" i="1"/>
  <c r="AM6" i="1" s="1"/>
  <c r="AN4" i="1"/>
  <c r="AN5" i="1"/>
  <c r="AO6" i="1" s="1"/>
  <c r="K4" i="1"/>
  <c r="N4" i="1"/>
  <c r="N5" i="1"/>
  <c r="O6" i="1" s="1"/>
  <c r="P6" i="1" s="1"/>
  <c r="E5" i="1"/>
  <c r="F6" i="1" s="1"/>
  <c r="G6" i="1" s="1"/>
  <c r="AG5" i="1"/>
  <c r="AH6" i="1" s="1"/>
  <c r="E4" i="1"/>
  <c r="Q4" i="1"/>
  <c r="AG4" i="1"/>
  <c r="M4" i="1"/>
  <c r="C4" i="11"/>
  <c r="F4" i="11"/>
  <c r="H4" i="11"/>
  <c r="L2" i="6"/>
  <c r="K13" i="6"/>
  <c r="Z6" i="1" l="1"/>
  <c r="AF5" i="1"/>
  <c r="AF35" i="1" s="1"/>
  <c r="E15" i="6" s="1"/>
  <c r="D15" i="6" s="1"/>
  <c r="AU5" i="1"/>
  <c r="AU35" i="1" s="1"/>
  <c r="E19" i="6" s="1"/>
  <c r="D19" i="6" s="1"/>
  <c r="AJ6" i="1"/>
  <c r="AQ5" i="1"/>
  <c r="AQ35" i="1" s="1"/>
  <c r="AS5" i="1"/>
  <c r="AS35" i="1" s="1"/>
  <c r="U5" i="1"/>
  <c r="V5" i="1" s="1"/>
  <c r="AD5" i="1"/>
  <c r="AD35" i="1" s="1"/>
  <c r="A5" i="1"/>
  <c r="AB5" i="1"/>
  <c r="AB35" i="1" s="1"/>
  <c r="D35" i="1"/>
  <c r="L5" i="6"/>
  <c r="K5" i="6" s="1"/>
  <c r="K6" i="6"/>
  <c r="K9" i="6"/>
  <c r="O5" i="1"/>
  <c r="H6" i="11"/>
  <c r="H14" i="11" s="1"/>
  <c r="AH5" i="1"/>
  <c r="L5" i="1"/>
  <c r="H5" i="11"/>
  <c r="H13" i="11" s="1"/>
  <c r="AM5" i="1"/>
  <c r="AM35" i="1" s="1"/>
  <c r="E18" i="6" s="1"/>
  <c r="D18" i="6" s="1"/>
  <c r="F5" i="1"/>
  <c r="G5" i="1" s="1"/>
  <c r="R5" i="1"/>
  <c r="S5" i="1" s="1"/>
  <c r="AO5" i="1"/>
  <c r="Z4" i="1"/>
  <c r="I5" i="1"/>
  <c r="I35" i="1" s="1"/>
  <c r="E9" i="6" s="1"/>
  <c r="D9" i="6" l="1"/>
  <c r="D11" i="6" s="1"/>
  <c r="AI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L19" i="6"/>
  <c r="K19" i="6" s="1"/>
  <c r="E6" i="6"/>
  <c r="E14" i="6"/>
  <c r="D14" i="6" s="1"/>
  <c r="E13" i="6"/>
  <c r="E4" i="6"/>
  <c r="L17" i="6" s="1"/>
  <c r="J6" i="11"/>
  <c r="J5" i="11"/>
  <c r="AH35" i="1"/>
  <c r="M5" i="1"/>
  <c r="L35" i="1"/>
  <c r="P5" i="1"/>
  <c r="O35" i="1"/>
  <c r="E10" i="6" s="1"/>
  <c r="D10" i="6" s="1"/>
  <c r="AO35" i="1"/>
  <c r="E17" i="6" s="1"/>
  <c r="D17" i="6" s="1"/>
  <c r="D16" i="6" s="1"/>
  <c r="R35" i="1"/>
  <c r="J5" i="1"/>
  <c r="Z5" i="1" l="1"/>
  <c r="K17" i="6"/>
  <c r="E12" i="6"/>
  <c r="E16" i="6"/>
  <c r="G16" i="6" s="1"/>
  <c r="D4" i="6"/>
  <c r="K18" i="6" s="1"/>
  <c r="D13" i="6"/>
  <c r="X35" i="1" l="1"/>
  <c r="D6" i="6"/>
  <c r="K12" i="6"/>
  <c r="L4" i="6"/>
  <c r="K4" i="6" s="1"/>
  <c r="D12" i="6"/>
  <c r="AI5" i="1"/>
  <c r="AJ5" i="1"/>
  <c r="AK5" i="1" s="1"/>
  <c r="AK6" i="1" s="1"/>
  <c r="B6" i="1" s="1"/>
  <c r="E5" i="6"/>
  <c r="D5" i="6" s="1"/>
  <c r="P17" i="22" l="1"/>
  <c r="H15" i="11"/>
  <c r="L16" i="6" s="1"/>
  <c r="B5" i="1"/>
  <c r="AK7" i="1" l="1"/>
  <c r="AK8" i="1" s="1"/>
  <c r="P16" i="22"/>
  <c r="N16" i="22" s="1"/>
  <c r="R16" i="22" s="1"/>
  <c r="P14" i="22"/>
  <c r="N14" i="22" s="1"/>
  <c r="R14" i="22" s="1"/>
  <c r="P13" i="22"/>
  <c r="N13" i="22" s="1"/>
  <c r="T13" i="22" s="1"/>
  <c r="P15" i="22"/>
  <c r="N15" i="22" s="1"/>
  <c r="T15" i="22" s="1"/>
  <c r="H17" i="11"/>
  <c r="J15" i="11"/>
  <c r="B8" i="1" l="1"/>
  <c r="AK9" i="1"/>
  <c r="B7" i="1"/>
  <c r="R15" i="22"/>
  <c r="T14" i="22"/>
  <c r="V15" i="22"/>
  <c r="V13" i="22"/>
  <c r="N17" i="22"/>
  <c r="F22" i="22" s="1"/>
  <c r="V16" i="22"/>
  <c r="V14" i="22"/>
  <c r="R13" i="22"/>
  <c r="T16" i="22"/>
  <c r="E17" i="11"/>
  <c r="J17" i="11" s="1"/>
  <c r="I15" i="11"/>
  <c r="B9" i="1" l="1"/>
  <c r="AK10" i="1"/>
  <c r="T17" i="22"/>
  <c r="R17" i="22"/>
  <c r="V17" i="22"/>
  <c r="F23" i="22" s="1"/>
  <c r="F24" i="22" s="1"/>
  <c r="AK11" i="1" l="1"/>
  <c r="B10" i="1"/>
  <c r="F26" i="22"/>
  <c r="F20" i="22"/>
  <c r="F21" i="22" s="1"/>
  <c r="F25" i="22"/>
  <c r="Z35" i="1"/>
  <c r="AJ35" i="1"/>
  <c r="AI35" i="1"/>
  <c r="F35" i="1"/>
  <c r="B11" i="1" l="1"/>
  <c r="AK12" i="1"/>
  <c r="AK13" i="1" s="1"/>
  <c r="E8" i="6"/>
  <c r="E7" i="6" s="1"/>
  <c r="D7" i="6" s="1"/>
  <c r="K16" i="6"/>
  <c r="AK14" i="1" l="1"/>
  <c r="B13" i="1"/>
  <c r="B12" i="1"/>
  <c r="D8" i="6"/>
  <c r="AK15" i="1" l="1"/>
  <c r="B14" i="1"/>
  <c r="AK16" i="1" l="1"/>
  <c r="B15" i="1"/>
  <c r="AK17" i="1" l="1"/>
  <c r="B16" i="1"/>
  <c r="B17" i="1" l="1"/>
  <c r="AK18" i="1"/>
  <c r="B18" i="1" l="1"/>
  <c r="AK19" i="1"/>
  <c r="B19" i="1" l="1"/>
  <c r="AK20" i="1"/>
  <c r="B20" i="1" l="1"/>
  <c r="AK21" i="1"/>
  <c r="AK22" i="1" l="1"/>
  <c r="B21" i="1"/>
  <c r="AK23" i="1" l="1"/>
  <c r="B22" i="1"/>
  <c r="B23" i="1" l="1"/>
  <c r="AK24" i="1"/>
  <c r="B24" i="1" l="1"/>
  <c r="AK25" i="1"/>
  <c r="AK26" i="1" l="1"/>
  <c r="B25" i="1"/>
  <c r="AK27" i="1" l="1"/>
  <c r="B26" i="1"/>
  <c r="AK28" i="1" l="1"/>
  <c r="B27" i="1"/>
  <c r="AK29" i="1" l="1"/>
  <c r="B28" i="1"/>
  <c r="B29" i="1" l="1"/>
  <c r="AK30" i="1"/>
  <c r="AK31" i="1" l="1"/>
  <c r="B30" i="1"/>
  <c r="B31" i="1" l="1"/>
  <c r="AK32" i="1"/>
  <c r="AK33" i="1" l="1"/>
  <c r="B32" i="1"/>
  <c r="AK34" i="1" l="1"/>
  <c r="B34" i="1" s="1"/>
  <c r="B33" i="1"/>
</calcChain>
</file>

<file path=xl/sharedStrings.xml><?xml version="1.0" encoding="utf-8"?>
<sst xmlns="http://schemas.openxmlformats.org/spreadsheetml/2006/main" count="455" uniqueCount="247">
  <si>
    <t>거 리</t>
  </si>
  <si>
    <t>보정량계</t>
  </si>
  <si>
    <t>유용토</t>
  </si>
  <si>
    <t>차인토량</t>
  </si>
  <si>
    <t>누가토량</t>
  </si>
  <si>
    <t>성토면</t>
  </si>
  <si>
    <t>절토면</t>
  </si>
  <si>
    <t>단면적</t>
  </si>
  <si>
    <t>입적</t>
  </si>
  <si>
    <t>보정량</t>
  </si>
  <si>
    <t>거리</t>
  </si>
  <si>
    <t>면적</t>
  </si>
  <si>
    <t>측점(station)</t>
  </si>
  <si>
    <t>거리</t>
    <phoneticPr fontId="14" type="noConversion"/>
  </si>
  <si>
    <t>면적</t>
    <phoneticPr fontId="14" type="noConversion"/>
  </si>
  <si>
    <t>공종</t>
  </si>
  <si>
    <t>단위</t>
  </si>
  <si>
    <t>규격</t>
  </si>
  <si>
    <t>비 고</t>
  </si>
  <si>
    <t>㎥</t>
  </si>
  <si>
    <t>토사</t>
  </si>
  <si>
    <t>㎡</t>
  </si>
  <si>
    <t>덤프</t>
  </si>
  <si>
    <t xml:space="preserve"> </t>
  </si>
  <si>
    <t>m</t>
  </si>
  <si>
    <t>계</t>
    <phoneticPr fontId="64" type="noConversion"/>
  </si>
  <si>
    <t>본선</t>
    <phoneticPr fontId="64" type="noConversion"/>
  </si>
  <si>
    <t>지선</t>
    <phoneticPr fontId="64" type="noConversion"/>
  </si>
  <si>
    <t>거리</t>
    <phoneticPr fontId="64" type="noConversion"/>
  </si>
  <si>
    <t>m</t>
    <phoneticPr fontId="64" type="noConversion"/>
  </si>
  <si>
    <t>㎡</t>
    <phoneticPr fontId="64" type="noConversion"/>
  </si>
  <si>
    <t>무대</t>
    <phoneticPr fontId="64" type="noConversion"/>
  </si>
  <si>
    <t>횡단</t>
    <phoneticPr fontId="64" type="noConversion"/>
  </si>
  <si>
    <t>종단</t>
    <phoneticPr fontId="64" type="noConversion"/>
  </si>
  <si>
    <t>㎥</t>
    <phoneticPr fontId="64" type="noConversion"/>
  </si>
  <si>
    <t>NO</t>
  </si>
  <si>
    <t>운반거리(b)</t>
  </si>
  <si>
    <t>a × b</t>
  </si>
  <si>
    <t xml:space="preserve">   평균운반거리   :</t>
  </si>
  <si>
    <t>［∑(a×b)÷∑a］ =</t>
  </si>
  <si>
    <t>÷</t>
  </si>
  <si>
    <t>=</t>
  </si>
  <si>
    <t>토적집계표</t>
    <phoneticPr fontId="64" type="noConversion"/>
  </si>
  <si>
    <t>○.사토운반 산출내역</t>
    <phoneticPr fontId="64" type="noConversion"/>
  </si>
  <si>
    <t>누가</t>
    <phoneticPr fontId="14" type="noConversion"/>
  </si>
  <si>
    <t>□</t>
    <phoneticPr fontId="64" type="noConversion"/>
  </si>
  <si>
    <t>운반토량</t>
    <phoneticPr fontId="64" type="noConversion"/>
  </si>
  <si>
    <t>흙깍기</t>
    <phoneticPr fontId="14" type="noConversion"/>
  </si>
  <si>
    <t>토사</t>
    <phoneticPr fontId="14" type="noConversion"/>
  </si>
  <si>
    <t>연암</t>
    <phoneticPr fontId="14" type="noConversion"/>
  </si>
  <si>
    <t>보통암</t>
    <phoneticPr fontId="14" type="noConversion"/>
  </si>
  <si>
    <t>1.토사절토</t>
    <phoneticPr fontId="14" type="noConversion"/>
  </si>
  <si>
    <t>지장목</t>
    <phoneticPr fontId="14" type="noConversion"/>
  </si>
  <si>
    <t>성토</t>
    <phoneticPr fontId="14" type="noConversion"/>
  </si>
  <si>
    <t>누가거리</t>
    <phoneticPr fontId="14" type="noConversion"/>
  </si>
  <si>
    <t>측점</t>
    <phoneticPr fontId="14" type="noConversion"/>
  </si>
  <si>
    <t>점간거리</t>
    <phoneticPr fontId="14" type="noConversion"/>
  </si>
  <si>
    <t>흙쌓기</t>
    <phoneticPr fontId="14" type="noConversion"/>
  </si>
  <si>
    <t>지장목제거</t>
    <phoneticPr fontId="14" type="noConversion"/>
  </si>
  <si>
    <t>토사 C</t>
    <phoneticPr fontId="64" type="noConversion"/>
  </si>
  <si>
    <t>암</t>
    <phoneticPr fontId="62" type="noConversion"/>
  </si>
  <si>
    <t>비탈성토</t>
    <phoneticPr fontId="14" type="noConversion"/>
  </si>
  <si>
    <t>비탈절토</t>
    <phoneticPr fontId="14" type="noConversion"/>
  </si>
  <si>
    <t>노선명 :</t>
  </si>
  <si>
    <t>사  토  장
  (운반점)</t>
    <phoneticPr fontId="64" type="noConversion"/>
  </si>
  <si>
    <t xml:space="preserve">  사토 발생량
(다진상태)</t>
    <phoneticPr fontId="62" type="noConversion"/>
  </si>
  <si>
    <t>계</t>
    <phoneticPr fontId="62" type="noConversion"/>
  </si>
  <si>
    <t>자연상태 
환산량(a)</t>
    <phoneticPr fontId="62" type="noConversion"/>
  </si>
  <si>
    <t>연암 C</t>
    <phoneticPr fontId="64" type="noConversion"/>
  </si>
  <si>
    <t>측점</t>
    <phoneticPr fontId="14" type="noConversion"/>
  </si>
  <si>
    <t>횡무대</t>
  </si>
  <si>
    <t>측점</t>
  </si>
  <si>
    <t>계</t>
  </si>
  <si>
    <t>소계</t>
  </si>
  <si>
    <t>종무대</t>
  </si>
  <si>
    <t>번호</t>
  </si>
  <si>
    <t>운반량</t>
  </si>
  <si>
    <t>시점</t>
  </si>
  <si>
    <t>종점</t>
  </si>
  <si>
    <t>Q</t>
  </si>
  <si>
    <t>Q X L</t>
  </si>
  <si>
    <t>토 사 평균운반거리</t>
  </si>
  <si>
    <t>도쟈</t>
  </si>
  <si>
    <t>사토</t>
  </si>
  <si>
    <t>중간점</t>
  </si>
  <si>
    <t>토 사</t>
  </si>
  <si>
    <t>평균 
운반거리</t>
    <phoneticPr fontId="14" type="noConversion"/>
  </si>
  <si>
    <t>평균
 운반거리</t>
    <phoneticPr fontId="14" type="noConversion"/>
  </si>
  <si>
    <t>평 균 평균운반거리</t>
  </si>
  <si>
    <t>층따기</t>
    <phoneticPr fontId="14" type="noConversion"/>
  </si>
  <si>
    <t>층따기절취</t>
    <phoneticPr fontId="14" type="noConversion"/>
  </si>
  <si>
    <t>층따기운반</t>
    <phoneticPr fontId="14" type="noConversion"/>
  </si>
  <si>
    <t>절취</t>
    <phoneticPr fontId="14" type="noConversion"/>
  </si>
  <si>
    <t>운반</t>
    <phoneticPr fontId="14" type="noConversion"/>
  </si>
  <si>
    <t>구분</t>
    <phoneticPr fontId="62" type="noConversion"/>
  </si>
  <si>
    <t>단위</t>
    <phoneticPr fontId="62" type="noConversion"/>
  </si>
  <si>
    <t>수량</t>
    <phoneticPr fontId="62" type="noConversion"/>
  </si>
  <si>
    <t>비고</t>
    <phoneticPr fontId="62" type="noConversion"/>
  </si>
  <si>
    <t>벌목면적</t>
    <phoneticPr fontId="62" type="noConversion"/>
  </si>
  <si>
    <t>m2</t>
    <phoneticPr fontId="62" type="noConversion"/>
  </si>
  <si>
    <t>ha당 재적</t>
    <phoneticPr fontId="62" type="noConversion"/>
  </si>
  <si>
    <t>m3</t>
    <phoneticPr fontId="62" type="noConversion"/>
  </si>
  <si>
    <t>%</t>
    <phoneticPr fontId="90" type="noConversion"/>
  </si>
  <si>
    <t xml:space="preserve">밤나무, 참나무류 </t>
    <phoneticPr fontId="90" type="noConversion"/>
  </si>
  <si>
    <t>기타 활엽수림</t>
    <phoneticPr fontId="90" type="noConversion"/>
  </si>
  <si>
    <t>m3</t>
    <phoneticPr fontId="90" type="noConversion"/>
  </si>
  <si>
    <t>톤</t>
    <phoneticPr fontId="62" type="noConversion"/>
  </si>
  <si>
    <t>m3당 0.8톤(800kg/m3)으로 적용</t>
    <phoneticPr fontId="62" type="noConversion"/>
  </si>
  <si>
    <t>0+0</t>
    <phoneticPr fontId="14" type="noConversion"/>
  </si>
  <si>
    <t>암 평균운반거리</t>
    <phoneticPr fontId="14" type="noConversion"/>
  </si>
  <si>
    <t>평균
운반거리</t>
    <phoneticPr fontId="14" type="noConversion"/>
  </si>
  <si>
    <t>소나무</t>
  </si>
  <si>
    <t>측구토사</t>
    <phoneticPr fontId="14" type="noConversion"/>
  </si>
  <si>
    <t>측구암</t>
    <phoneticPr fontId="14" type="noConversion"/>
  </si>
  <si>
    <t>토사</t>
    <phoneticPr fontId="14" type="noConversion"/>
  </si>
  <si>
    <t>암</t>
    <phoneticPr fontId="14" type="noConversion"/>
  </si>
  <si>
    <t>길이</t>
    <phoneticPr fontId="14" type="noConversion"/>
  </si>
  <si>
    <t>○ 부위별 재적량</t>
    <phoneticPr fontId="90" type="noConversion"/>
  </si>
  <si>
    <t>가지재적</t>
    <phoneticPr fontId="90" type="noConversion"/>
  </si>
  <si>
    <t>잎 재적</t>
    <phoneticPr fontId="90" type="noConversion"/>
  </si>
  <si>
    <t>뿌리재적</t>
    <phoneticPr fontId="90" type="noConversion"/>
  </si>
  <si>
    <t>합 계</t>
    <phoneticPr fontId="90" type="noConversion"/>
  </si>
  <si>
    <t>벌목지 파쇄량 재적 (생송재)</t>
    <phoneticPr fontId="62" type="noConversion"/>
  </si>
  <si>
    <t>벌목지 파쇄량 재적 (생산량)</t>
    <phoneticPr fontId="62" type="noConversion"/>
  </si>
  <si>
    <t>수    종</t>
  </si>
  <si>
    <t>입목본수
(본)</t>
  </si>
  <si>
    <t>입목재적
(㎥)</t>
  </si>
  <si>
    <t>임내정리</t>
    <phoneticPr fontId="62" type="noConversion"/>
  </si>
  <si>
    <t>개소</t>
    <phoneticPr fontId="64" type="noConversion"/>
  </si>
  <si>
    <t>벌목</t>
    <phoneticPr fontId="64" type="noConversion"/>
  </si>
  <si>
    <t>흙깍기</t>
    <phoneticPr fontId="62" type="noConversion"/>
  </si>
  <si>
    <t>측구
파기</t>
    <phoneticPr fontId="62" type="noConversion"/>
  </si>
  <si>
    <t>흙쌓기</t>
    <phoneticPr fontId="62" type="noConversion"/>
  </si>
  <si>
    <t>규준틀</t>
    <phoneticPr fontId="64" type="noConversion"/>
  </si>
  <si>
    <t>보정수치</t>
    <phoneticPr fontId="62" type="noConversion"/>
  </si>
  <si>
    <t>□. 임목파쇄 및 폐뿌리 수량 산출서</t>
    <phoneticPr fontId="64" type="noConversion"/>
  </si>
  <si>
    <t>토적집계표 지장목제거 면적 참조</t>
    <phoneticPr fontId="62" type="noConversion"/>
  </si>
  <si>
    <t>침엽수림(소나무)</t>
    <phoneticPr fontId="90" type="noConversion"/>
  </si>
  <si>
    <t>침엽수(낙엽송)</t>
    <phoneticPr fontId="90" type="noConversion"/>
  </si>
  <si>
    <t>계</t>
    <phoneticPr fontId="90" type="noConversion"/>
  </si>
  <si>
    <t>줄기재적</t>
    <phoneticPr fontId="90" type="noConversion"/>
  </si>
  <si>
    <t>침엽수림(소나무외)</t>
    <phoneticPr fontId="14" type="noConversion"/>
  </si>
  <si>
    <t>※ 재적은 환경부고시(제2015-160호)에서 제시한 분배비(%) 적용하여 산출함.</t>
    <phoneticPr fontId="90" type="noConversion"/>
  </si>
  <si>
    <t>생송재적량 × 0.8ton/m3 × 2.3m3/ton</t>
    <phoneticPr fontId="90" type="noConversion"/>
  </si>
  <si>
    <t>폐기물처리 (생송재기준)</t>
    <phoneticPr fontId="62" type="noConversion"/>
  </si>
  <si>
    <t>제근</t>
    <phoneticPr fontId="62" type="noConversion"/>
  </si>
  <si>
    <t>m2</t>
    <phoneticPr fontId="62" type="noConversion"/>
  </si>
  <si>
    <t xml:space="preserve"> 전임목 뿌리 + 소나무 가지 줄기 잎</t>
    <phoneticPr fontId="90" type="noConversion"/>
  </si>
  <si>
    <t>나무뿌리</t>
    <phoneticPr fontId="62" type="noConversion"/>
  </si>
  <si>
    <t>임내정리</t>
    <phoneticPr fontId="62" type="noConversion"/>
  </si>
  <si>
    <t>가지+줄기</t>
    <phoneticPr fontId="14" type="noConversion"/>
  </si>
  <si>
    <t>제근</t>
    <phoneticPr fontId="14" type="noConversion"/>
  </si>
  <si>
    <t>제근</t>
    <phoneticPr fontId="14" type="noConversion"/>
  </si>
  <si>
    <t>노면다짐:혼합석면적*4</t>
    <phoneticPr fontId="62" type="noConversion"/>
  </si>
  <si>
    <t>낙엽송</t>
  </si>
  <si>
    <t/>
  </si>
  <si>
    <t>때죽나무</t>
  </si>
  <si>
    <t>0+0</t>
  </si>
  <si>
    <t>1+0</t>
  </si>
  <si>
    <t>2+0</t>
  </si>
  <si>
    <t>3+0</t>
  </si>
  <si>
    <t>4+0</t>
  </si>
  <si>
    <t>5+0</t>
  </si>
  <si>
    <t>6+0</t>
  </si>
  <si>
    <t>7+0</t>
  </si>
  <si>
    <t>8+0</t>
  </si>
  <si>
    <t>9+0</t>
  </si>
  <si>
    <t>10+0</t>
  </si>
  <si>
    <t>11+0</t>
  </si>
  <si>
    <t>12+0</t>
  </si>
  <si>
    <t>13+0</t>
  </si>
  <si>
    <t>14+0</t>
  </si>
  <si>
    <t>15+0</t>
  </si>
  <si>
    <t>16+0</t>
  </si>
  <si>
    <t>17+0</t>
  </si>
  <si>
    <t>17+12</t>
  </si>
  <si>
    <t>18+0</t>
  </si>
  <si>
    <t>19+0</t>
  </si>
  <si>
    <t>20+0</t>
  </si>
  <si>
    <t>21+0</t>
  </si>
  <si>
    <t>22+0</t>
  </si>
  <si>
    <t>23+0</t>
  </si>
  <si>
    <t>24+0</t>
  </si>
  <si>
    <t>25+0</t>
  </si>
  <si>
    <t>26+0</t>
  </si>
  <si>
    <t>27+0</t>
  </si>
  <si>
    <t>28+0</t>
  </si>
  <si>
    <t>29+0</t>
  </si>
  <si>
    <t>29+10</t>
  </si>
  <si>
    <t>30+0</t>
  </si>
  <si>
    <t>31+0</t>
  </si>
  <si>
    <t>32+0</t>
  </si>
  <si>
    <t>33+0</t>
  </si>
  <si>
    <t>33+12</t>
  </si>
  <si>
    <t>34+0</t>
  </si>
  <si>
    <t>34+12</t>
  </si>
  <si>
    <t>35+0</t>
  </si>
  <si>
    <t>참나무</t>
    <phoneticPr fontId="14" type="noConversion"/>
  </si>
  <si>
    <t>옆도랑</t>
    <phoneticPr fontId="14" type="noConversion"/>
  </si>
  <si>
    <t>파쇄 (생송재기준)</t>
    <phoneticPr fontId="62" type="noConversion"/>
  </si>
  <si>
    <t>파쇄량 재적 (생산량)</t>
    <phoneticPr fontId="62" type="noConversion"/>
  </si>
  <si>
    <t>-</t>
    <phoneticPr fontId="14" type="noConversion"/>
  </si>
  <si>
    <t>팔파암 평균운반거리</t>
    <phoneticPr fontId="14" type="noConversion"/>
  </si>
  <si>
    <t>경암</t>
    <phoneticPr fontId="14" type="noConversion"/>
  </si>
  <si>
    <t>연암</t>
  </si>
  <si>
    <t>보통암</t>
  </si>
  <si>
    <t>연암</t>
    <phoneticPr fontId="62" type="noConversion"/>
  </si>
  <si>
    <t>보통암</t>
    <phoneticPr fontId="62" type="noConversion"/>
  </si>
  <si>
    <t>암 C</t>
    <phoneticPr fontId="64" type="noConversion"/>
  </si>
  <si>
    <t>연암 평균운반거리</t>
    <phoneticPr fontId="14" type="noConversion"/>
  </si>
  <si>
    <t>보통암 평균운반거리</t>
    <phoneticPr fontId="14" type="noConversion"/>
  </si>
  <si>
    <t>토  공  량  산  출  서</t>
    <phoneticPr fontId="64" type="noConversion"/>
  </si>
  <si>
    <t>측구경암</t>
    <phoneticPr fontId="14" type="noConversion"/>
  </si>
  <si>
    <t>사토</t>
    <phoneticPr fontId="64" type="noConversion"/>
  </si>
  <si>
    <t xml:space="preserve">  0+000.00</t>
  </si>
  <si>
    <t xml:space="preserve">사토
발생점 </t>
    <phoneticPr fontId="62" type="noConversion"/>
  </si>
  <si>
    <t>발파</t>
    <phoneticPr fontId="62" type="noConversion"/>
  </si>
  <si>
    <t>면고르기</t>
    <phoneticPr fontId="14" type="noConversion"/>
  </si>
  <si>
    <t>면고르기</t>
    <phoneticPr fontId="62" type="noConversion"/>
  </si>
  <si>
    <t>도쟈</t>
    <phoneticPr fontId="64" type="noConversion"/>
  </si>
  <si>
    <t>노면고르기</t>
    <phoneticPr fontId="14" type="noConversion"/>
  </si>
  <si>
    <t>노면고리기</t>
    <phoneticPr fontId="14" type="noConversion"/>
  </si>
  <si>
    <t>노면고르기</t>
    <phoneticPr fontId="64" type="noConversion"/>
  </si>
  <si>
    <t xml:space="preserve">  0+006.05</t>
  </si>
  <si>
    <t xml:space="preserve">  1+006.05</t>
  </si>
  <si>
    <t xml:space="preserve">  2+005.66</t>
  </si>
  <si>
    <t xml:space="preserve">  3+005.66</t>
  </si>
  <si>
    <t xml:space="preserve">  8+004.24</t>
  </si>
  <si>
    <t xml:space="preserve">  9+004.24</t>
  </si>
  <si>
    <t xml:space="preserve"> 16+013.47</t>
  </si>
  <si>
    <t xml:space="preserve"> 17+013.47</t>
  </si>
  <si>
    <t xml:space="preserve"> 21+000.53</t>
  </si>
  <si>
    <t xml:space="preserve"> 22+000.53</t>
  </si>
  <si>
    <t xml:space="preserve">  4+000.23</t>
  </si>
  <si>
    <t xml:space="preserve">  6+017.09</t>
  </si>
  <si>
    <t xml:space="preserve">  9+017.09</t>
  </si>
  <si>
    <t xml:space="preserve"> 16+000.48</t>
  </si>
  <si>
    <t xml:space="preserve"> 19+000.48</t>
  </si>
  <si>
    <t xml:space="preserve"> 20+015.54</t>
  </si>
  <si>
    <t xml:space="preserve"> 23+015.54</t>
  </si>
  <si>
    <t xml:space="preserve"> 10+004.55</t>
  </si>
  <si>
    <t xml:space="preserve"> 10+004.51</t>
  </si>
  <si>
    <t xml:space="preserve"> 15+015.92</t>
  </si>
  <si>
    <t xml:space="preserve"> 14+008.32</t>
  </si>
  <si>
    <t xml:space="preserve"> 30+000.00</t>
  </si>
  <si>
    <t xml:space="preserve"> 26+006.75</t>
  </si>
  <si>
    <t>울진 금강송 소광</t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</si>
</sst>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5">
    <numFmt numFmtId="41" formatCode="_-* #,##0_-;\-* #,##0_-;_-* &quot;-&quot;_-;_-@_-"/>
    <numFmt numFmtId="43" formatCode="_-* #,##0.00_-;\-* #,##0.00_-;_-* &quot;-&quot;??_-;_-@_-"/>
    <numFmt numFmtId="176" formatCode="_-* #,##0.0_-;\-* #,##0.0_-;_-* &quot;-&quot;??_-;_-@_-"/>
    <numFmt numFmtId="177" formatCode="_ &quot;₩&quot;* #,##0_ ;_ &quot;₩&quot;* \-#,##0_ ;_ &quot;₩&quot;* &quot;-&quot;_ ;_ @_ "/>
    <numFmt numFmtId="178" formatCode="_ * #,##0_ ;_ * \-#,##0_ ;_ * &quot;-&quot;_ ;_ @_ "/>
    <numFmt numFmtId="179" formatCode="_ * #,##0.00_ ;_ * \-#,##0.00_ ;_ * &quot;-&quot;??_ ;_ @_ "/>
    <numFmt numFmtId="180" formatCode="0.0"/>
    <numFmt numFmtId="181" formatCode="_ * #,##0.0_ ;_ * \-#,##0.0_ ;_ * &quot;-&quot;_ ;_ @_ "/>
    <numFmt numFmtId="182" formatCode="_ * #,##0.00_ ;_ * \-#,##0.00_ ;_ * &quot;-&quot;_ ;_ @_ "/>
    <numFmt numFmtId="183" formatCode="_(&quot;$&quot;* #,##0.00_);_(&quot;$&quot;* \(#,##0.00\);_(&quot;$&quot;* &quot;-&quot;??_);_(@_)"/>
    <numFmt numFmtId="184" formatCode="0.00;[Red]0.00"/>
    <numFmt numFmtId="185" formatCode="&quot;$&quot;#,##0_);[Red]\(&quot;$&quot;#,##0\)"/>
    <numFmt numFmtId="186" formatCode="_-* #,##0_-;&quot;₩&quot;\!\-* #,##0_-;_-* &quot;-&quot;_-;_-@_-"/>
    <numFmt numFmtId="187" formatCode="_ &quot;₩&quot;* #,##0_ ;_ &quot;₩&quot;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_ ;_ &quot;₩&quot;* &quot;-&quot;_ ;_ @_ "/>
    <numFmt numFmtId="188" formatCode="&quot;₩&quot;#,##0;[Red]&quot;₩&quot;&quot;₩&quot;\-#,##0"/>
    <numFmt numFmtId="189" formatCode="_ * #,##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_ ;_ * &quot;-&quot;_ ;_ @_ "/>
    <numFmt numFmtId="190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1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92" formatCode="_ &quot;₩&quot;* #,##0.00_ ;_ &quot;₩&quot;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&quot;₩&quot;* &quot;-&quot;??_ ;_ @_ "/>
    <numFmt numFmtId="193" formatCode="#,##0.00_ "/>
    <numFmt numFmtId="194" formatCode="0.00_ "/>
    <numFmt numFmtId="195" formatCode="#,##0.00_);\(#,##0.00\)"/>
    <numFmt numFmtId="196" formatCode="#,##0_ "/>
    <numFmt numFmtId="197" formatCode="_-[$€-2]* #,##0.00_-;&quot;₩&quot;\!\-[$€-2]* #,##0.00_-;_-[$€-2]* &quot;-&quot;??_-"/>
    <numFmt numFmtId="198" formatCode="_-* #,##0.00_-;\!\-* #,##0.00_-;_-* &quot;-&quot;??_-;_-@_-"/>
    <numFmt numFmtId="199" formatCode="\!\$#,##0_);\!\(\!\$#,##0\!\)"/>
    <numFmt numFmtId="200" formatCode="\!\$#,##0_);[Red]\!\(\!\$#,##0\!\)"/>
    <numFmt numFmtId="201" formatCode="\ "/>
    <numFmt numFmtId="202" formatCode="mm&quot;월&quot;\ dd&quot;일&quot;"/>
    <numFmt numFmtId="203" formatCode="0.0000"/>
    <numFmt numFmtId="204" formatCode="_-* #,##0.0_-;\-* #,##0.0_-;_-* &quot;-&quot;_-;_-@_-"/>
    <numFmt numFmtId="205" formatCode="_-* #,##0.00_-;\-* #,##0.00_-;_-* &quot;-&quot;_-;_-@_-"/>
    <numFmt numFmtId="206" formatCode="0.0_ "/>
    <numFmt numFmtId="207" formatCode="0.0000_ "/>
    <numFmt numFmtId="208" formatCode="#,##0.0000_ "/>
  </numFmts>
  <fonts count="13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"/>
      <family val="3"/>
      <charset val="129"/>
    </font>
    <font>
      <sz val="9"/>
      <color indexed="10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1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b/>
      <sz val="1"/>
      <color indexed="8"/>
      <name val="Courier"/>
      <family val="3"/>
    </font>
    <font>
      <sz val="11"/>
      <color indexed="20"/>
      <name val="맑은 고딕"/>
      <family val="3"/>
      <charset val="129"/>
    </font>
    <font>
      <sz val="1"/>
      <color indexed="8"/>
      <name val="Courier"/>
      <family val="3"/>
    </font>
    <font>
      <sz val="10"/>
      <name val="MS Sans Serif"/>
      <family val="2"/>
    </font>
    <font>
      <b/>
      <sz val="11"/>
      <name val="돋움"/>
      <family val="3"/>
      <charset val="129"/>
    </font>
    <font>
      <u/>
      <sz val="28.7"/>
      <color indexed="36"/>
      <name val="돋움"/>
      <family val="3"/>
      <charset val="129"/>
    </font>
    <font>
      <sz val="14"/>
      <name val="뼻뮝"/>
      <family val="1"/>
      <charset val="129"/>
    </font>
    <font>
      <sz val="11"/>
      <color indexed="19"/>
      <name val="맑은 고딕"/>
      <family val="3"/>
      <charset val="129"/>
    </font>
    <font>
      <sz val="12"/>
      <name val="뼻뮝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b/>
      <sz val="15"/>
      <color indexed="62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굴림체"/>
      <family val="3"/>
      <charset val="129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0"/>
      <name val="바탕체"/>
      <family val="1"/>
      <charset val="129"/>
    </font>
    <font>
      <b/>
      <sz val="10"/>
      <name val="Helv"/>
      <family val="2"/>
    </font>
    <font>
      <sz val="10"/>
      <name val="MS Serif"/>
      <family val="1"/>
    </font>
    <font>
      <sz val="10"/>
      <name val="Times New Roman"/>
      <family val="1"/>
    </font>
    <font>
      <sz val="10"/>
      <color indexed="16"/>
      <name val="MS Serif"/>
      <family val="1"/>
    </font>
    <font>
      <sz val="10"/>
      <name val="돋움체"/>
      <family val="3"/>
      <charset val="129"/>
    </font>
    <font>
      <i/>
      <sz val="1"/>
      <color indexed="8"/>
      <name val="Courier"/>
      <family val="3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b/>
      <sz val="11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b/>
      <sz val="18"/>
      <name val="굴림체"/>
      <family val="3"/>
      <charset val="129"/>
    </font>
    <font>
      <sz val="8"/>
      <name val="바탕"/>
      <family val="1"/>
      <charset val="129"/>
    </font>
    <font>
      <sz val="10"/>
      <name val="굴림체"/>
      <family val="3"/>
      <charset val="129"/>
    </font>
    <font>
      <b/>
      <sz val="11"/>
      <name val="굴림체"/>
      <family val="3"/>
      <charset val="129"/>
    </font>
    <font>
      <b/>
      <sz val="16"/>
      <name val="굴림"/>
      <family val="3"/>
      <charset val="129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sz val="8"/>
      <name val="굴림체"/>
      <family val="3"/>
      <charset val="129"/>
    </font>
    <font>
      <b/>
      <sz val="28"/>
      <name val="굴림체"/>
      <family val="3"/>
      <charset val="129"/>
    </font>
    <font>
      <b/>
      <i/>
      <sz val="18"/>
      <name val="굴림체"/>
      <family val="3"/>
      <charset val="129"/>
    </font>
    <font>
      <b/>
      <sz val="14"/>
      <name val="굴림체"/>
      <family val="3"/>
      <charset val="129"/>
    </font>
    <font>
      <sz val="14"/>
      <name val="굴림체"/>
      <family val="3"/>
      <charset val="129"/>
    </font>
    <font>
      <sz val="12"/>
      <color indexed="22"/>
      <name val="굴림"/>
      <family val="3"/>
      <charset val="129"/>
    </font>
    <font>
      <sz val="11"/>
      <color indexed="10"/>
      <name val="돋움"/>
      <family val="3"/>
      <charset val="129"/>
    </font>
    <font>
      <sz val="11"/>
      <color indexed="12"/>
      <name val="돋움"/>
      <family val="3"/>
      <charset val="129"/>
    </font>
    <font>
      <b/>
      <sz val="14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0"/>
      <color indexed="10"/>
      <name val="굴림"/>
      <family val="3"/>
      <charset val="129"/>
    </font>
    <font>
      <sz val="9"/>
      <color indexed="9"/>
      <name val="굴림"/>
      <family val="3"/>
      <charset val="129"/>
    </font>
    <font>
      <sz val="8"/>
      <name val="굴림"/>
      <family val="3"/>
      <charset val="129"/>
    </font>
    <font>
      <sz val="8"/>
      <color indexed="10"/>
      <name val="굴림"/>
      <family val="3"/>
      <charset val="129"/>
    </font>
    <font>
      <sz val="8"/>
      <color rgb="FFFF0000"/>
      <name val="굴림"/>
      <family val="3"/>
      <charset val="129"/>
    </font>
    <font>
      <sz val="6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2"/>
      <charset val="129"/>
      <scheme val="minor"/>
    </font>
    <font>
      <b/>
      <sz val="10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i/>
      <sz val="9"/>
      <color rgb="FFFF0000"/>
      <name val="굴림"/>
      <family val="3"/>
      <charset val="129"/>
    </font>
    <font>
      <sz val="9"/>
      <name val="굴림체"/>
      <family val="3"/>
      <charset val="129"/>
    </font>
    <font>
      <sz val="12"/>
      <color rgb="FFFF0000"/>
      <name val="굴림체"/>
      <family val="3"/>
      <charset val="129"/>
    </font>
    <font>
      <sz val="9"/>
      <color rgb="FFFF0000"/>
      <name val="굴림"/>
      <family val="3"/>
      <charset val="129"/>
    </font>
    <font>
      <sz val="10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2"/>
      <name val="한컴바탕"/>
      <family val="1"/>
      <charset val="129"/>
    </font>
    <font>
      <sz val="9"/>
      <color theme="3" tint="0.39997558519241921"/>
      <name val="굴림체"/>
      <family val="3"/>
      <charset val="129"/>
    </font>
    <font>
      <sz val="9"/>
      <color theme="3" tint="0.39997558519241921"/>
      <name val="굴림"/>
      <family val="3"/>
      <charset val="129"/>
    </font>
    <font>
      <b/>
      <sz val="9"/>
      <name val="굴림체"/>
      <family val="3"/>
      <charset val="129"/>
    </font>
    <font>
      <i/>
      <sz val="9"/>
      <name val="굴림"/>
      <family val="3"/>
      <charset val="129"/>
    </font>
    <font>
      <sz val="11"/>
      <color theme="4" tint="-0.249977111117893"/>
      <name val="돋움"/>
      <family val="3"/>
      <charset val="129"/>
    </font>
    <font>
      <sz val="9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11"/>
      <color theme="3" tint="0.39997558519241921"/>
      <name val="돋움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  <font>
      <sz val="9"/>
      <color theme="3"/>
      <name val="굴림"/>
      <family val="3"/>
      <charset val="129"/>
    </font>
    <font>
      <sz val="12"/>
      <color theme="3"/>
      <name val="궁서"/>
      <family val="1"/>
      <charset val="129"/>
    </font>
    <font>
      <sz val="9"/>
      <color theme="0" tint="-4.9989318521683403E-2"/>
      <name val="굴림"/>
      <family val="3"/>
      <charset val="129"/>
    </font>
    <font>
      <sz val="12"/>
      <color theme="0" tint="-4.9989318521683403E-2"/>
      <name val="궁서"/>
      <family val="1"/>
      <charset val="129"/>
    </font>
    <font>
      <b/>
      <sz val="10"/>
      <name val="굴림체"/>
      <family val="3"/>
      <charset val="129"/>
    </font>
    <font>
      <sz val="11"/>
      <color theme="0" tint="-0.14999847407452621"/>
      <name val="굴림체"/>
      <family val="3"/>
      <charset val="129"/>
    </font>
    <font>
      <sz val="11"/>
      <color rgb="FFFF0000"/>
      <name val="돋움"/>
      <family val="3"/>
      <charset val="129"/>
    </font>
    <font>
      <sz val="8"/>
      <color theme="0" tint="-0.249977111117893"/>
      <name val="굴림체"/>
      <family val="3"/>
      <charset val="129"/>
    </font>
  </fonts>
  <fills count="6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55">
    <xf numFmtId="0" fontId="0" fillId="0" borderId="0">
      <alignment vertical="center"/>
    </xf>
    <xf numFmtId="0" fontId="13" fillId="0" borderId="0"/>
    <xf numFmtId="201" fontId="17" fillId="0" borderId="0" applyFill="0" applyBorder="0" applyProtection="0"/>
    <xf numFmtId="40" fontId="17" fillId="0" borderId="1"/>
    <xf numFmtId="0" fontId="17" fillId="0" borderId="0"/>
    <xf numFmtId="0" fontId="17" fillId="0" borderId="0"/>
    <xf numFmtId="0" fontId="18" fillId="0" borderId="0"/>
    <xf numFmtId="41" fontId="19" fillId="0" borderId="0" applyFont="0" applyFill="0" applyBorder="0" applyAlignment="0" applyProtection="0"/>
    <xf numFmtId="0" fontId="18" fillId="0" borderId="0"/>
    <xf numFmtId="0" fontId="18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41" fontId="19" fillId="0" borderId="0" applyFont="0" applyFill="0" applyBorder="0" applyAlignment="0" applyProtection="0"/>
    <xf numFmtId="0" fontId="18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41" fontId="19" fillId="0" borderId="0" applyFont="0" applyFill="0" applyBorder="0" applyAlignment="0" applyProtection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8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8" fontId="17" fillId="0" borderId="2" applyBorder="0"/>
    <xf numFmtId="178" fontId="17" fillId="0" borderId="2" applyBorder="0"/>
    <xf numFmtId="178" fontId="17" fillId="0" borderId="2" applyBorder="0"/>
    <xf numFmtId="0" fontId="17" fillId="0" borderId="2" applyBorder="0"/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9" fontId="17" fillId="0" borderId="0">
      <protection locked="0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3" applyNumberFormat="0" applyAlignment="0" applyProtection="0">
      <alignment vertical="center"/>
    </xf>
    <xf numFmtId="187" fontId="13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5" fillId="16" borderId="0" applyNumberFormat="0" applyBorder="0" applyAlignment="0" applyProtection="0">
      <alignment vertical="center"/>
    </xf>
    <xf numFmtId="0" fontId="26" fillId="0" borderId="0">
      <protection locked="0"/>
    </xf>
    <xf numFmtId="3" fontId="27" fillId="0" borderId="4">
      <alignment horizontal="center"/>
    </xf>
    <xf numFmtId="0" fontId="28" fillId="0" borderId="5">
      <alignment vertical="center"/>
    </xf>
    <xf numFmtId="0" fontId="26" fillId="0" borderId="0"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17" fillId="4" borderId="6" applyNumberFormat="0" applyFont="0" applyAlignment="0" applyProtection="0">
      <alignment vertical="center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9" fillId="17" borderId="0" applyFill="0" applyBorder="0" applyProtection="0">
      <alignment horizontal="right"/>
    </xf>
    <xf numFmtId="10" fontId="19" fillId="0" borderId="0" applyFill="0" applyBorder="0" applyProtection="0">
      <alignment horizontal="right"/>
    </xf>
    <xf numFmtId="0" fontId="31" fillId="7" borderId="0" applyNumberFormat="0" applyBorder="0" applyAlignment="0" applyProtection="0">
      <alignment vertical="center"/>
    </xf>
    <xf numFmtId="0" fontId="32" fillId="0" borderId="0"/>
    <xf numFmtId="0" fontId="33" fillId="0" borderId="0" applyNumberFormat="0" applyFill="0" applyBorder="0" applyAlignment="0" applyProtection="0">
      <alignment vertical="center"/>
    </xf>
    <xf numFmtId="0" fontId="34" fillId="18" borderId="7" applyNumberFormat="0" applyAlignment="0" applyProtection="0">
      <alignment vertical="center"/>
    </xf>
    <xf numFmtId="188" fontId="18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7" borderId="3" applyNumberFormat="0" applyAlignment="0" applyProtection="0">
      <alignment vertical="center"/>
    </xf>
    <xf numFmtId="4" fontId="26" fillId="0" borderId="0">
      <protection locked="0"/>
    </xf>
    <xf numFmtId="189" fontId="13" fillId="0" borderId="0">
      <protection locked="0"/>
    </xf>
    <xf numFmtId="0" fontId="37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7" fillId="0" borderId="0"/>
    <xf numFmtId="0" fontId="13" fillId="0" borderId="0"/>
    <xf numFmtId="0" fontId="42" fillId="15" borderId="13" applyNumberFormat="0" applyAlignment="0" applyProtection="0">
      <alignment vertical="center"/>
    </xf>
    <xf numFmtId="41" fontId="13" fillId="0" borderId="0" applyFont="0" applyFill="0" applyBorder="0" applyAlignment="0" applyProtection="0"/>
    <xf numFmtId="193" fontId="19" fillId="17" borderId="0" applyFill="0" applyBorder="0" applyProtection="0">
      <alignment horizontal="right"/>
    </xf>
    <xf numFmtId="40" fontId="17" fillId="0" borderId="1"/>
    <xf numFmtId="0" fontId="43" fillId="0" borderId="0" applyFont="0" applyFill="0" applyBorder="0" applyAlignment="0" applyProtection="0"/>
    <xf numFmtId="190" fontId="17" fillId="0" borderId="0">
      <protection locked="0"/>
    </xf>
    <xf numFmtId="0" fontId="13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26" fillId="0" borderId="14">
      <protection locked="0"/>
    </xf>
    <xf numFmtId="191" fontId="17" fillId="0" borderId="0">
      <protection locked="0"/>
    </xf>
    <xf numFmtId="192" fontId="13" fillId="0" borderId="0">
      <protection locked="0"/>
    </xf>
    <xf numFmtId="0" fontId="44" fillId="0" borderId="0" applyFont="0" applyFill="0" applyBorder="0" applyAlignment="0" applyProtection="0"/>
    <xf numFmtId="177" fontId="45" fillId="0" borderId="0" applyFont="0" applyFill="0" applyBorder="0" applyAlignment="0" applyProtection="0"/>
    <xf numFmtId="0" fontId="44" fillId="0" borderId="0" applyFont="0" applyFill="0" applyBorder="0" applyAlignment="0" applyProtection="0"/>
    <xf numFmtId="199" fontId="13" fillId="0" borderId="0" applyFont="0" applyFill="0" applyBorder="0" applyAlignment="0" applyProtection="0"/>
    <xf numFmtId="0" fontId="27" fillId="0" borderId="0"/>
    <xf numFmtId="0" fontId="44" fillId="0" borderId="0" applyFont="0" applyFill="0" applyBorder="0" applyAlignment="0" applyProtection="0"/>
    <xf numFmtId="198" fontId="13" fillId="0" borderId="0" applyFont="0" applyFill="0" applyBorder="0" applyAlignment="0" applyProtection="0"/>
    <xf numFmtId="0" fontId="44" fillId="0" borderId="0" applyFont="0" applyFill="0" applyBorder="0" applyAlignment="0" applyProtection="0"/>
    <xf numFmtId="200" fontId="13" fillId="0" borderId="0" applyFont="0" applyFill="0" applyBorder="0" applyAlignment="0" applyProtection="0"/>
    <xf numFmtId="37" fontId="45" fillId="0" borderId="0"/>
    <xf numFmtId="0" fontId="44" fillId="0" borderId="0"/>
    <xf numFmtId="0" fontId="18" fillId="0" borderId="0"/>
    <xf numFmtId="0" fontId="46" fillId="0" borderId="0" applyFill="0" applyBorder="0" applyAlignment="0"/>
    <xf numFmtId="0" fontId="47" fillId="0" borderId="0"/>
    <xf numFmtId="184" fontId="17" fillId="0" borderId="0">
      <protection locked="0"/>
    </xf>
    <xf numFmtId="38" fontId="18" fillId="0" borderId="0" applyFont="0" applyFill="0" applyBorder="0" applyAlignment="0" applyProtection="0"/>
    <xf numFmtId="0" fontId="13" fillId="0" borderId="0"/>
    <xf numFmtId="179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48" fillId="0" borderId="0" applyNumberFormat="0" applyAlignment="0">
      <alignment horizontal="left"/>
    </xf>
    <xf numFmtId="184" fontId="17" fillId="0" borderId="0">
      <protection locked="0"/>
    </xf>
    <xf numFmtId="185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49" fillId="0" borderId="0"/>
    <xf numFmtId="184" fontId="17" fillId="0" borderId="0"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49" fillId="0" borderId="0"/>
    <xf numFmtId="0" fontId="50" fillId="0" borderId="0" applyNumberFormat="0" applyAlignment="0">
      <alignment horizontal="left"/>
    </xf>
    <xf numFmtId="197" fontId="51" fillId="0" borderId="0" applyFont="0" applyFill="0" applyBorder="0" applyAlignment="0" applyProtection="0"/>
    <xf numFmtId="0" fontId="26" fillId="0" borderId="0">
      <protection locked="0"/>
    </xf>
    <xf numFmtId="0" fontId="26" fillId="0" borderId="0">
      <protection locked="0"/>
    </xf>
    <xf numFmtId="0" fontId="52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52" fillId="0" borderId="0">
      <protection locked="0"/>
    </xf>
    <xf numFmtId="184" fontId="17" fillId="0" borderId="0">
      <protection locked="0"/>
    </xf>
    <xf numFmtId="38" fontId="53" fillId="17" borderId="0" applyNumberFormat="0" applyBorder="0" applyAlignment="0" applyProtection="0"/>
    <xf numFmtId="0" fontId="54" fillId="0" borderId="0">
      <alignment horizontal="left"/>
    </xf>
    <xf numFmtId="0" fontId="55" fillId="0" borderId="15" applyNumberFormat="0" applyAlignment="0" applyProtection="0">
      <alignment horizontal="left" vertical="center"/>
    </xf>
    <xf numFmtId="0" fontId="55" fillId="0" borderId="16">
      <alignment horizontal="left" vertical="center"/>
    </xf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84" fontId="17" fillId="0" borderId="0">
      <protection locked="0"/>
    </xf>
    <xf numFmtId="184" fontId="17" fillId="0" borderId="0">
      <protection locked="0"/>
    </xf>
    <xf numFmtId="0" fontId="57" fillId="0" borderId="0" applyNumberFormat="0" applyFill="0" applyBorder="0" applyAlignment="0" applyProtection="0"/>
    <xf numFmtId="10" fontId="53" fillId="17" borderId="17" applyNumberFormat="0" applyBorder="0" applyAlignment="0" applyProtection="0"/>
    <xf numFmtId="18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58" fillId="0" borderId="18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7" fillId="0" borderId="0"/>
    <xf numFmtId="0" fontId="18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3" fillId="0" borderId="0">
      <alignment vertical="center"/>
    </xf>
    <xf numFmtId="184" fontId="17" fillId="0" borderId="0">
      <protection locked="0"/>
    </xf>
    <xf numFmtId="10" fontId="18" fillId="0" borderId="0" applyFont="0" applyFill="0" applyBorder="0" applyAlignment="0" applyProtection="0"/>
    <xf numFmtId="184" fontId="17" fillId="0" borderId="0">
      <protection locked="0"/>
    </xf>
    <xf numFmtId="30" fontId="59" fillId="0" borderId="0" applyNumberFormat="0" applyFill="0" applyBorder="0" applyAlignment="0" applyProtection="0">
      <alignment horizontal="left"/>
    </xf>
    <xf numFmtId="0" fontId="18" fillId="19" borderId="0"/>
    <xf numFmtId="0" fontId="58" fillId="0" borderId="0"/>
    <xf numFmtId="40" fontId="60" fillId="0" borderId="0" applyBorder="0">
      <alignment horizontal="right"/>
    </xf>
    <xf numFmtId="0" fontId="61" fillId="0" borderId="0" applyFill="0" applyBorder="0" applyProtection="0">
      <alignment horizontal="centerContinuous" vertical="center"/>
    </xf>
    <xf numFmtId="0" fontId="43" fillId="17" borderId="0" applyFill="0" applyBorder="0" applyProtection="0">
      <alignment horizontal="center" vertical="center"/>
    </xf>
    <xf numFmtId="184" fontId="17" fillId="0" borderId="19">
      <protection locked="0"/>
    </xf>
    <xf numFmtId="0" fontId="62" fillId="0" borderId="20">
      <alignment horizontal="left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1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/>
    <xf numFmtId="0" fontId="8" fillId="0" borderId="0" applyBorder="0" applyProtection="0">
      <alignment horizontal="left" vertical="top" wrapText="1"/>
      <protection locked="0"/>
    </xf>
    <xf numFmtId="0" fontId="8" fillId="0" borderId="0" applyBorder="0" applyProtection="0">
      <alignment horizontal="left" vertical="top" wrapText="1"/>
      <protection locked="0"/>
    </xf>
    <xf numFmtId="0" fontId="8" fillId="0" borderId="0" applyBorder="0" applyProtection="0">
      <alignment horizontal="left" vertical="top" wrapText="1"/>
      <protection locked="0"/>
    </xf>
    <xf numFmtId="0" fontId="7" fillId="0" borderId="0" applyBorder="0" applyProtection="0">
      <alignment horizontal="left" vertical="top" wrapText="1"/>
      <protection locked="0"/>
    </xf>
    <xf numFmtId="0" fontId="6" fillId="0" borderId="0" applyBorder="0" applyProtection="0">
      <alignment horizontal="left" vertical="top" wrapText="1"/>
      <protection locked="0"/>
    </xf>
    <xf numFmtId="0" fontId="5" fillId="0" borderId="0" applyBorder="0" applyProtection="0">
      <alignment horizontal="left" vertical="top" wrapText="1"/>
      <protection locked="0"/>
    </xf>
    <xf numFmtId="0" fontId="5" fillId="0" borderId="0" applyBorder="0" applyProtection="0">
      <alignment horizontal="left" vertical="top" wrapText="1"/>
      <protection locked="0"/>
    </xf>
    <xf numFmtId="0" fontId="5" fillId="0" borderId="0" applyBorder="0" applyProtection="0">
      <alignment horizontal="left" vertical="top" wrapText="1"/>
      <protection locked="0"/>
    </xf>
    <xf numFmtId="0" fontId="5" fillId="0" borderId="0" applyBorder="0" applyProtection="0">
      <alignment horizontal="left" vertical="top" wrapText="1"/>
      <protection locked="0"/>
    </xf>
    <xf numFmtId="0" fontId="4" fillId="0" borderId="0" applyBorder="0" applyProtection="0">
      <alignment horizontal="left" vertical="top" wrapText="1"/>
      <protection locked="0"/>
    </xf>
    <xf numFmtId="0" fontId="4" fillId="0" borderId="0" applyBorder="0" applyProtection="0">
      <alignment horizontal="left" vertical="top" wrapText="1"/>
      <protection locked="0"/>
    </xf>
    <xf numFmtId="0" fontId="4" fillId="0" borderId="0" applyBorder="0" applyProtection="0">
      <alignment horizontal="left" vertical="top" wrapText="1"/>
      <protection locked="0"/>
    </xf>
    <xf numFmtId="0" fontId="4" fillId="0" borderId="0" applyBorder="0" applyProtection="0">
      <alignment horizontal="left" vertical="top" wrapText="1"/>
      <protection locked="0"/>
    </xf>
    <xf numFmtId="0" fontId="1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0" borderId="117" applyNumberFormat="0" applyFill="0" applyAlignment="0" applyProtection="0">
      <alignment vertical="center"/>
    </xf>
    <xf numFmtId="0" fontId="111" fillId="0" borderId="118" applyNumberFormat="0" applyFill="0" applyAlignment="0" applyProtection="0">
      <alignment vertical="center"/>
    </xf>
    <xf numFmtId="0" fontId="112" fillId="0" borderId="119" applyNumberFormat="0" applyFill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3" fillId="32" borderId="0" applyNumberFormat="0" applyBorder="0" applyAlignment="0" applyProtection="0">
      <alignment vertical="center"/>
    </xf>
    <xf numFmtId="0" fontId="114" fillId="33" borderId="0" applyNumberFormat="0" applyBorder="0" applyAlignment="0" applyProtection="0">
      <alignment vertical="center"/>
    </xf>
    <xf numFmtId="0" fontId="115" fillId="34" borderId="0" applyNumberFormat="0" applyBorder="0" applyAlignment="0" applyProtection="0">
      <alignment vertical="center"/>
    </xf>
    <xf numFmtId="0" fontId="116" fillId="35" borderId="120" applyNumberFormat="0" applyAlignment="0" applyProtection="0">
      <alignment vertical="center"/>
    </xf>
    <xf numFmtId="0" fontId="117" fillId="36" borderId="121" applyNumberFormat="0" applyAlignment="0" applyProtection="0">
      <alignment vertical="center"/>
    </xf>
    <xf numFmtId="0" fontId="118" fillId="36" borderId="120" applyNumberFormat="0" applyAlignment="0" applyProtection="0">
      <alignment vertical="center"/>
    </xf>
    <xf numFmtId="0" fontId="119" fillId="0" borderId="122" applyNumberFormat="0" applyFill="0" applyAlignment="0" applyProtection="0">
      <alignment vertical="center"/>
    </xf>
    <xf numFmtId="0" fontId="120" fillId="37" borderId="123" applyNumberFormat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" fillId="38" borderId="124" applyNumberFormat="0" applyFont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0" borderId="125" applyNumberFormat="0" applyFill="0" applyAlignment="0" applyProtection="0">
      <alignment vertical="center"/>
    </xf>
    <xf numFmtId="0" fontId="124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24" fillId="42" borderId="0" applyNumberFormat="0" applyBorder="0" applyAlignment="0" applyProtection="0">
      <alignment vertical="center"/>
    </xf>
    <xf numFmtId="0" fontId="124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24" fillId="46" borderId="0" applyNumberFormat="0" applyBorder="0" applyAlignment="0" applyProtection="0">
      <alignment vertical="center"/>
    </xf>
    <xf numFmtId="0" fontId="124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24" fillId="50" borderId="0" applyNumberFormat="0" applyBorder="0" applyAlignment="0" applyProtection="0">
      <alignment vertical="center"/>
    </xf>
    <xf numFmtId="0" fontId="124" fillId="51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24" fillId="54" borderId="0" applyNumberFormat="0" applyBorder="0" applyAlignment="0" applyProtection="0">
      <alignment vertical="center"/>
    </xf>
    <xf numFmtId="0" fontId="124" fillId="55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24" fillId="58" borderId="0" applyNumberFormat="0" applyBorder="0" applyAlignment="0" applyProtection="0">
      <alignment vertical="center"/>
    </xf>
    <xf numFmtId="0" fontId="124" fillId="59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24" fillId="62" borderId="0" applyNumberFormat="0" applyBorder="0" applyAlignment="0" applyProtection="0">
      <alignment vertical="center"/>
    </xf>
  </cellStyleXfs>
  <cellXfs count="482">
    <xf numFmtId="0" fontId="0" fillId="0" borderId="0" xfId="0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43" fontId="15" fillId="0" borderId="0" xfId="0" applyNumberFormat="1" applyFont="1">
      <alignment vertical="center"/>
    </xf>
    <xf numFmtId="0" fontId="19" fillId="0" borderId="22" xfId="2410" applyFont="1" applyBorder="1" applyAlignment="1">
      <alignment horizontal="center" vertical="center"/>
    </xf>
    <xf numFmtId="0" fontId="43" fillId="0" borderId="0" xfId="2410" applyFont="1"/>
    <xf numFmtId="0" fontId="43" fillId="0" borderId="0" xfId="2410" applyFont="1" applyAlignment="1">
      <alignment horizontal="center" vertical="center"/>
    </xf>
    <xf numFmtId="0" fontId="43" fillId="0" borderId="0" xfId="2410" applyFont="1" applyAlignment="1">
      <alignment vertical="center"/>
    </xf>
    <xf numFmtId="0" fontId="19" fillId="0" borderId="23" xfId="2410" applyFont="1" applyBorder="1" applyAlignment="1">
      <alignment horizontal="center" vertical="center"/>
    </xf>
    <xf numFmtId="0" fontId="19" fillId="0" borderId="24" xfId="2410" applyFont="1" applyBorder="1" applyAlignment="1">
      <alignment horizontal="center" vertical="center"/>
    </xf>
    <xf numFmtId="0" fontId="19" fillId="0" borderId="25" xfId="2410" applyFont="1" applyBorder="1" applyAlignment="1">
      <alignment horizontal="center" vertical="center"/>
    </xf>
    <xf numFmtId="0" fontId="19" fillId="0" borderId="26" xfId="2410" applyFont="1" applyBorder="1" applyAlignment="1">
      <alignment horizontal="center" vertical="center"/>
    </xf>
    <xf numFmtId="0" fontId="19" fillId="0" borderId="27" xfId="2410" applyFont="1" applyBorder="1" applyAlignment="1">
      <alignment horizontal="center" vertical="center"/>
    </xf>
    <xf numFmtId="196" fontId="19" fillId="0" borderId="27" xfId="2410" applyNumberFormat="1" applyFont="1" applyBorder="1" applyAlignment="1">
      <alignment horizontal="center" vertical="center"/>
    </xf>
    <xf numFmtId="196" fontId="19" fillId="0" borderId="28" xfId="2410" applyNumberFormat="1" applyFont="1" applyBorder="1" applyAlignment="1">
      <alignment horizontal="center" vertical="center"/>
    </xf>
    <xf numFmtId="178" fontId="66" fillId="0" borderId="29" xfId="2386" applyFont="1" applyBorder="1" applyAlignment="1">
      <alignment vertical="center"/>
    </xf>
    <xf numFmtId="178" fontId="19" fillId="0" borderId="29" xfId="2386" applyFont="1" applyBorder="1" applyAlignment="1">
      <alignment vertical="center"/>
    </xf>
    <xf numFmtId="195" fontId="19" fillId="0" borderId="30" xfId="2410" applyNumberFormat="1" applyFont="1" applyBorder="1" applyAlignment="1">
      <alignment horizontal="center" vertical="center"/>
    </xf>
    <xf numFmtId="0" fontId="19" fillId="0" borderId="21" xfId="2410" applyFont="1" applyBorder="1" applyAlignment="1">
      <alignment horizontal="center" vertical="center"/>
    </xf>
    <xf numFmtId="178" fontId="19" fillId="0" borderId="21" xfId="2386" applyFont="1" applyBorder="1" applyAlignment="1">
      <alignment vertical="center"/>
    </xf>
    <xf numFmtId="0" fontId="19" fillId="0" borderId="4" xfId="2410" applyFont="1" applyBorder="1" applyAlignment="1">
      <alignment horizontal="center" vertical="center"/>
    </xf>
    <xf numFmtId="178" fontId="19" fillId="0" borderId="4" xfId="2386" applyFont="1" applyBorder="1" applyAlignment="1">
      <alignment vertical="center"/>
    </xf>
    <xf numFmtId="178" fontId="19" fillId="0" borderId="4" xfId="2410" applyNumberFormat="1" applyFont="1" applyBorder="1" applyAlignment="1">
      <alignment horizontal="center" vertical="center"/>
    </xf>
    <xf numFmtId="195" fontId="19" fillId="0" borderId="31" xfId="2410" applyNumberFormat="1" applyFont="1" applyBorder="1" applyAlignment="1">
      <alignment horizontal="center" vertical="center"/>
    </xf>
    <xf numFmtId="0" fontId="19" fillId="0" borderId="22" xfId="2410" applyFont="1" applyBorder="1" applyAlignment="1">
      <alignment vertical="center"/>
    </xf>
    <xf numFmtId="178" fontId="66" fillId="0" borderId="22" xfId="2386" applyFont="1" applyBorder="1" applyAlignment="1">
      <alignment vertical="center"/>
    </xf>
    <xf numFmtId="178" fontId="19" fillId="0" borderId="22" xfId="2386" applyFont="1" applyBorder="1" applyAlignment="1">
      <alignment vertical="center"/>
    </xf>
    <xf numFmtId="195" fontId="19" fillId="0" borderId="32" xfId="2410" applyNumberFormat="1" applyFont="1" applyBorder="1" applyAlignment="1">
      <alignment vertical="center"/>
    </xf>
    <xf numFmtId="195" fontId="19" fillId="0" borderId="33" xfId="2410" applyNumberFormat="1" applyFont="1" applyBorder="1" applyAlignment="1">
      <alignment vertical="center"/>
    </xf>
    <xf numFmtId="195" fontId="19" fillId="0" borderId="31" xfId="2410" applyNumberFormat="1" applyFont="1" applyBorder="1" applyAlignment="1">
      <alignment vertical="center"/>
    </xf>
    <xf numFmtId="0" fontId="19" fillId="0" borderId="34" xfId="2410" applyFont="1" applyBorder="1" applyAlignment="1">
      <alignment horizontal="center" vertical="center"/>
    </xf>
    <xf numFmtId="0" fontId="19" fillId="0" borderId="35" xfId="2410" applyFont="1" applyBorder="1" applyAlignment="1">
      <alignment horizontal="center" vertical="center"/>
    </xf>
    <xf numFmtId="178" fontId="19" fillId="0" borderId="35" xfId="2386" applyFont="1" applyBorder="1" applyAlignment="1">
      <alignment vertical="center"/>
    </xf>
    <xf numFmtId="0" fontId="43" fillId="0" borderId="0" xfId="2410" applyFont="1" applyAlignment="1">
      <alignment horizontal="center"/>
    </xf>
    <xf numFmtId="180" fontId="43" fillId="0" borderId="0" xfId="2410" applyNumberFormat="1" applyFont="1"/>
    <xf numFmtId="180" fontId="43" fillId="0" borderId="0" xfId="2410" applyNumberFormat="1" applyFont="1" applyAlignment="1">
      <alignment horizontal="center"/>
    </xf>
    <xf numFmtId="0" fontId="70" fillId="0" borderId="0" xfId="2410" applyFont="1" applyAlignment="1">
      <alignment horizontal="left" vertical="center"/>
    </xf>
    <xf numFmtId="0" fontId="15" fillId="20" borderId="0" xfId="0" applyFont="1" applyFill="1">
      <alignment vertical="center"/>
    </xf>
    <xf numFmtId="0" fontId="43" fillId="0" borderId="0" xfId="2407" applyFont="1"/>
    <xf numFmtId="0" fontId="71" fillId="0" borderId="0" xfId="2407" applyFont="1" applyAlignment="1">
      <alignment horizontal="right"/>
    </xf>
    <xf numFmtId="0" fontId="74" fillId="0" borderId="0" xfId="2407" applyFont="1"/>
    <xf numFmtId="2" fontId="43" fillId="0" borderId="0" xfId="2407" applyNumberFormat="1" applyFont="1"/>
    <xf numFmtId="203" fontId="43" fillId="0" borderId="0" xfId="2407" applyNumberFormat="1" applyFont="1"/>
    <xf numFmtId="41" fontId="15" fillId="0" borderId="0" xfId="0" applyNumberFormat="1" applyFont="1">
      <alignment vertical="center"/>
    </xf>
    <xf numFmtId="0" fontId="67" fillId="0" borderId="0" xfId="2409" applyFont="1" applyAlignment="1">
      <alignment horizontal="left" vertical="center"/>
    </xf>
    <xf numFmtId="0" fontId="68" fillId="0" borderId="0" xfId="2409" applyFont="1" applyAlignment="1">
      <alignment horizontal="center" vertical="center"/>
    </xf>
    <xf numFmtId="0" fontId="68" fillId="0" borderId="0" xfId="2409" applyFont="1" applyAlignment="1">
      <alignment vertical="center"/>
    </xf>
    <xf numFmtId="0" fontId="67" fillId="0" borderId="0" xfId="2409" applyFont="1" applyAlignment="1">
      <alignment horizontal="center" vertical="center"/>
    </xf>
    <xf numFmtId="178" fontId="69" fillId="0" borderId="0" xfId="2385" applyFont="1" applyAlignment="1">
      <alignment horizontal="center" vertical="center"/>
    </xf>
    <xf numFmtId="43" fontId="68" fillId="0" borderId="0" xfId="2409" applyNumberFormat="1" applyFont="1" applyAlignment="1">
      <alignment horizontal="center" vertical="center"/>
    </xf>
    <xf numFmtId="0" fontId="75" fillId="0" borderId="0" xfId="2409" applyFont="1" applyAlignment="1">
      <alignment horizontal="center" vertical="center"/>
    </xf>
    <xf numFmtId="0" fontId="0" fillId="21" borderId="0" xfId="0" applyFill="1">
      <alignment vertical="center"/>
    </xf>
    <xf numFmtId="0" fontId="0" fillId="20" borderId="0" xfId="0" applyFill="1" applyAlignment="1">
      <alignment horizontal="center" vertical="center" wrapText="1"/>
    </xf>
    <xf numFmtId="0" fontId="0" fillId="20" borderId="0" xfId="0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0" fillId="22" borderId="0" xfId="0" applyFill="1" applyAlignment="1">
      <alignment horizontal="center" vertical="center"/>
    </xf>
    <xf numFmtId="0" fontId="0" fillId="22" borderId="0" xfId="0" applyFill="1">
      <alignment vertical="center"/>
    </xf>
    <xf numFmtId="0" fontId="76" fillId="23" borderId="0" xfId="0" applyFont="1" applyFill="1">
      <alignment vertical="center"/>
    </xf>
    <xf numFmtId="178" fontId="19" fillId="0" borderId="58" xfId="2386" applyFont="1" applyBorder="1" applyAlignment="1">
      <alignment vertical="center"/>
    </xf>
    <xf numFmtId="195" fontId="19" fillId="0" borderId="59" xfId="2410" applyNumberFormat="1" applyFont="1" applyBorder="1" applyAlignment="1">
      <alignment vertical="center"/>
    </xf>
    <xf numFmtId="178" fontId="66" fillId="0" borderId="35" xfId="2386" applyFont="1" applyFill="1" applyBorder="1" applyAlignment="1">
      <alignment vertical="center"/>
    </xf>
    <xf numFmtId="195" fontId="66" fillId="0" borderId="36" xfId="2410" applyNumberFormat="1" applyFont="1" applyBorder="1" applyAlignment="1">
      <alignment vertical="center"/>
    </xf>
    <xf numFmtId="0" fontId="78" fillId="0" borderId="0" xfId="2408" applyFont="1" applyAlignment="1">
      <alignment horizontal="left" vertical="center"/>
    </xf>
    <xf numFmtId="0" fontId="43" fillId="0" borderId="0" xfId="2408" applyFont="1" applyAlignment="1">
      <alignment horizontal="center" vertical="center"/>
    </xf>
    <xf numFmtId="0" fontId="43" fillId="0" borderId="0" xfId="2408" applyFont="1" applyAlignment="1">
      <alignment vertical="center"/>
    </xf>
    <xf numFmtId="0" fontId="68" fillId="0" borderId="0" xfId="2408" applyFont="1" applyAlignment="1">
      <alignment vertical="center"/>
    </xf>
    <xf numFmtId="0" fontId="79" fillId="0" borderId="61" xfId="2409" applyFont="1" applyBorder="1" applyAlignment="1">
      <alignment horizontal="center" vertical="center"/>
    </xf>
    <xf numFmtId="0" fontId="79" fillId="0" borderId="64" xfId="2409" applyFont="1" applyBorder="1" applyAlignment="1">
      <alignment horizontal="center" vertical="center"/>
    </xf>
    <xf numFmtId="0" fontId="82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20" borderId="0" xfId="0" applyFont="1" applyFill="1">
      <alignment vertical="center"/>
    </xf>
    <xf numFmtId="0" fontId="79" fillId="21" borderId="61" xfId="2409" applyFont="1" applyFill="1" applyBorder="1" applyAlignment="1">
      <alignment horizontal="center" vertical="center"/>
    </xf>
    <xf numFmtId="0" fontId="79" fillId="21" borderId="64" xfId="2409" applyFont="1" applyFill="1" applyBorder="1" applyAlignment="1">
      <alignment horizontal="center" vertical="center"/>
    </xf>
    <xf numFmtId="0" fontId="19" fillId="0" borderId="69" xfId="2410" applyFont="1" applyBorder="1" applyAlignment="1">
      <alignment horizontal="center" vertical="center"/>
    </xf>
    <xf numFmtId="0" fontId="19" fillId="0" borderId="20" xfId="2410" applyFont="1" applyBorder="1" applyAlignment="1">
      <alignment horizontal="center" vertical="center"/>
    </xf>
    <xf numFmtId="0" fontId="19" fillId="0" borderId="70" xfId="2410" applyFont="1" applyBorder="1" applyAlignment="1">
      <alignment horizontal="center" vertical="center"/>
    </xf>
    <xf numFmtId="0" fontId="19" fillId="0" borderId="71" xfId="2410" applyFont="1" applyBorder="1" applyAlignment="1">
      <alignment horizontal="center" vertical="center"/>
    </xf>
    <xf numFmtId="0" fontId="83" fillId="0" borderId="0" xfId="0" applyFont="1">
      <alignment vertical="center"/>
    </xf>
    <xf numFmtId="176" fontId="84" fillId="0" borderId="21" xfId="0" applyNumberFormat="1" applyFont="1" applyBorder="1">
      <alignment vertical="center"/>
    </xf>
    <xf numFmtId="176" fontId="83" fillId="0" borderId="21" xfId="0" applyNumberFormat="1" applyFont="1" applyBorder="1">
      <alignment vertical="center"/>
    </xf>
    <xf numFmtId="43" fontId="83" fillId="0" borderId="21" xfId="0" applyNumberFormat="1" applyFont="1" applyBorder="1">
      <alignment vertical="center"/>
    </xf>
    <xf numFmtId="43" fontId="84" fillId="0" borderId="21" xfId="0" applyNumberFormat="1" applyFont="1" applyBorder="1">
      <alignment vertical="center"/>
    </xf>
    <xf numFmtId="181" fontId="70" fillId="0" borderId="21" xfId="2383" applyNumberFormat="1" applyFont="1" applyBorder="1" applyAlignment="1">
      <alignment vertical="center"/>
    </xf>
    <xf numFmtId="176" fontId="83" fillId="20" borderId="21" xfId="0" applyNumberFormat="1" applyFont="1" applyFill="1" applyBorder="1">
      <alignment vertical="center"/>
    </xf>
    <xf numFmtId="176" fontId="83" fillId="0" borderId="33" xfId="0" applyNumberFormat="1" applyFont="1" applyBorder="1">
      <alignment vertical="center"/>
    </xf>
    <xf numFmtId="0" fontId="83" fillId="0" borderId="21" xfId="0" applyFont="1" applyBorder="1" applyAlignment="1">
      <alignment horizontal="center" vertical="center"/>
    </xf>
    <xf numFmtId="181" fontId="70" fillId="0" borderId="33" xfId="2383" applyNumberFormat="1" applyFont="1" applyBorder="1" applyAlignment="1">
      <alignment vertical="center"/>
    </xf>
    <xf numFmtId="41" fontId="83" fillId="0" borderId="0" xfId="0" applyNumberFormat="1" applyFont="1">
      <alignment vertical="center"/>
    </xf>
    <xf numFmtId="41" fontId="19" fillId="0" borderId="32" xfId="2383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0" xfId="0" applyFill="1">
      <alignment vertical="center"/>
    </xf>
    <xf numFmtId="0" fontId="79" fillId="0" borderId="0" xfId="2409" applyFont="1" applyAlignment="1">
      <alignment horizontal="center" vertical="center"/>
    </xf>
    <xf numFmtId="0" fontId="79" fillId="0" borderId="0" xfId="2409" applyFont="1" applyAlignment="1">
      <alignment horizontal="right" vertical="center"/>
    </xf>
    <xf numFmtId="0" fontId="79" fillId="0" borderId="0" xfId="2409" applyFont="1" applyAlignment="1">
      <alignment horizontal="left" vertical="center"/>
    </xf>
    <xf numFmtId="0" fontId="79" fillId="0" borderId="37" xfId="2409" applyFont="1" applyBorder="1" applyAlignment="1">
      <alignment horizontal="center" vertical="center"/>
    </xf>
    <xf numFmtId="0" fontId="79" fillId="0" borderId="38" xfId="2409" applyFont="1" applyBorder="1" applyAlignment="1">
      <alignment horizontal="center" vertical="center" wrapText="1"/>
    </xf>
    <xf numFmtId="9" fontId="81" fillId="0" borderId="68" xfId="2375" applyFont="1" applyBorder="1" applyAlignment="1">
      <alignment horizontal="left" vertical="center"/>
    </xf>
    <xf numFmtId="0" fontId="79" fillId="0" borderId="38" xfId="2409" applyFont="1" applyBorder="1" applyAlignment="1">
      <alignment horizontal="center" vertical="center"/>
    </xf>
    <xf numFmtId="0" fontId="79" fillId="0" borderId="41" xfId="2409" applyFont="1" applyBorder="1" applyAlignment="1">
      <alignment horizontal="center" vertical="center"/>
    </xf>
    <xf numFmtId="0" fontId="79" fillId="0" borderId="42" xfId="2409" applyFont="1" applyBorder="1" applyAlignment="1">
      <alignment horizontal="center" vertical="center"/>
    </xf>
    <xf numFmtId="0" fontId="79" fillId="0" borderId="17" xfId="2409" applyFont="1" applyBorder="1" applyAlignment="1">
      <alignment horizontal="center" vertical="center"/>
    </xf>
    <xf numFmtId="0" fontId="79" fillId="0" borderId="43" xfId="2409" applyFont="1" applyBorder="1" applyAlignment="1">
      <alignment vertical="center"/>
    </xf>
    <xf numFmtId="0" fontId="79" fillId="0" borderId="44" xfId="2409" applyFont="1" applyBorder="1" applyAlignment="1">
      <alignment vertical="center"/>
    </xf>
    <xf numFmtId="0" fontId="79" fillId="0" borderId="45" xfId="2409" applyFont="1" applyBorder="1" applyAlignment="1">
      <alignment horizontal="center" vertical="center"/>
    </xf>
    <xf numFmtId="0" fontId="79" fillId="0" borderId="46" xfId="2409" applyFont="1" applyBorder="1" applyAlignment="1">
      <alignment horizontal="center" vertical="center"/>
    </xf>
    <xf numFmtId="178" fontId="79" fillId="0" borderId="47" xfId="2385" applyFont="1" applyBorder="1" applyAlignment="1">
      <alignment horizontal="center" vertical="center"/>
    </xf>
    <xf numFmtId="178" fontId="79" fillId="0" borderId="49" xfId="2385" applyFont="1" applyBorder="1" applyAlignment="1">
      <alignment horizontal="center" vertical="center"/>
    </xf>
    <xf numFmtId="0" fontId="79" fillId="0" borderId="50" xfId="2409" applyFont="1" applyBorder="1" applyAlignment="1">
      <alignment horizontal="center" vertical="center"/>
    </xf>
    <xf numFmtId="0" fontId="79" fillId="0" borderId="51" xfId="2409" applyFont="1" applyBorder="1" applyAlignment="1">
      <alignment horizontal="center" vertical="center"/>
    </xf>
    <xf numFmtId="178" fontId="79" fillId="0" borderId="65" xfId="2385" applyFont="1" applyBorder="1" applyAlignment="1">
      <alignment horizontal="center" vertical="center"/>
    </xf>
    <xf numFmtId="178" fontId="79" fillId="0" borderId="67" xfId="2385" applyFont="1" applyBorder="1" applyAlignment="1">
      <alignment horizontal="center" vertical="center"/>
    </xf>
    <xf numFmtId="0" fontId="79" fillId="0" borderId="52" xfId="2409" applyFont="1" applyBorder="1" applyAlignment="1">
      <alignment horizontal="center" vertical="center"/>
    </xf>
    <xf numFmtId="178" fontId="79" fillId="21" borderId="47" xfId="2385" applyFont="1" applyFill="1" applyBorder="1" applyAlignment="1">
      <alignment horizontal="center" vertical="center"/>
    </xf>
    <xf numFmtId="178" fontId="79" fillId="21" borderId="48" xfId="2385" applyFont="1" applyFill="1" applyBorder="1" applyAlignment="1">
      <alignment horizontal="center" vertical="center"/>
    </xf>
    <xf numFmtId="178" fontId="79" fillId="21" borderId="49" xfId="2385" applyFont="1" applyFill="1" applyBorder="1" applyAlignment="1">
      <alignment horizontal="center" vertical="center"/>
    </xf>
    <xf numFmtId="0" fontId="79" fillId="21" borderId="50" xfId="2409" applyFont="1" applyFill="1" applyBorder="1" applyAlignment="1">
      <alignment horizontal="center" vertical="center"/>
    </xf>
    <xf numFmtId="178" fontId="79" fillId="21" borderId="65" xfId="2385" applyFont="1" applyFill="1" applyBorder="1" applyAlignment="1">
      <alignment horizontal="center" vertical="center"/>
    </xf>
    <xf numFmtId="178" fontId="79" fillId="21" borderId="66" xfId="2385" applyFont="1" applyFill="1" applyBorder="1" applyAlignment="1">
      <alignment horizontal="center" vertical="center"/>
    </xf>
    <xf numFmtId="178" fontId="79" fillId="21" borderId="67" xfId="2385" applyFont="1" applyFill="1" applyBorder="1" applyAlignment="1">
      <alignment horizontal="center" vertical="center"/>
    </xf>
    <xf numFmtId="0" fontId="79" fillId="21" borderId="52" xfId="2409" applyFont="1" applyFill="1" applyBorder="1" applyAlignment="1">
      <alignment horizontal="center" vertical="center"/>
    </xf>
    <xf numFmtId="0" fontId="79" fillId="0" borderId="53" xfId="2409" applyFont="1" applyBorder="1" applyAlignment="1">
      <alignment horizontal="center" vertical="center"/>
    </xf>
    <xf numFmtId="0" fontId="79" fillId="0" borderId="54" xfId="2409" applyFont="1" applyBorder="1" applyAlignment="1">
      <alignment horizontal="center" vertical="center"/>
    </xf>
    <xf numFmtId="178" fontId="80" fillId="0" borderId="53" xfId="2409" applyNumberFormat="1" applyFont="1" applyBorder="1" applyAlignment="1">
      <alignment horizontal="center" vertical="center"/>
    </xf>
    <xf numFmtId="178" fontId="80" fillId="0" borderId="55" xfId="2409" applyNumberFormat="1" applyFont="1" applyBorder="1" applyAlignment="1">
      <alignment horizontal="center" vertical="center"/>
    </xf>
    <xf numFmtId="178" fontId="80" fillId="21" borderId="55" xfId="2409" applyNumberFormat="1" applyFont="1" applyFill="1" applyBorder="1" applyAlignment="1">
      <alignment horizontal="center" vertical="center"/>
    </xf>
    <xf numFmtId="178" fontId="80" fillId="21" borderId="56" xfId="2409" applyNumberFormat="1" applyFont="1" applyFill="1" applyBorder="1" applyAlignment="1">
      <alignment horizontal="center" vertical="center"/>
    </xf>
    <xf numFmtId="178" fontId="79" fillId="0" borderId="56" xfId="2409" applyNumberFormat="1" applyFont="1" applyBorder="1" applyAlignment="1">
      <alignment horizontal="center" vertical="center"/>
    </xf>
    <xf numFmtId="0" fontId="79" fillId="0" borderId="57" xfId="2409" applyFont="1" applyBorder="1" applyAlignment="1">
      <alignment horizontal="center" vertical="center"/>
    </xf>
    <xf numFmtId="0" fontId="79" fillId="0" borderId="0" xfId="2409" applyFont="1" applyAlignment="1">
      <alignment vertical="center"/>
    </xf>
    <xf numFmtId="178" fontId="79" fillId="0" borderId="0" xfId="2409" applyNumberFormat="1" applyFont="1" applyAlignment="1">
      <alignment horizontal="center" vertical="center"/>
    </xf>
    <xf numFmtId="0" fontId="79" fillId="0" borderId="0" xfId="2409" quotePrefix="1" applyFont="1" applyAlignment="1">
      <alignment horizontal="center" vertical="center"/>
    </xf>
    <xf numFmtId="1" fontId="80" fillId="0" borderId="0" xfId="2409" applyNumberFormat="1" applyFont="1" applyAlignment="1">
      <alignment horizontal="center" vertical="center"/>
    </xf>
    <xf numFmtId="0" fontId="80" fillId="0" borderId="0" xfId="2409" applyFont="1" applyAlignment="1">
      <alignment horizontal="left" vertical="center"/>
    </xf>
    <xf numFmtId="176" fontId="15" fillId="0" borderId="0" xfId="0" applyNumberFormat="1" applyFont="1">
      <alignment vertical="center"/>
    </xf>
    <xf numFmtId="176" fontId="16" fillId="0" borderId="0" xfId="0" applyNumberFormat="1" applyFont="1">
      <alignment vertical="center"/>
    </xf>
    <xf numFmtId="0" fontId="14" fillId="0" borderId="20" xfId="0" applyFont="1" applyBorder="1" applyAlignment="1">
      <alignment horizontal="left" vertical="center"/>
    </xf>
    <xf numFmtId="0" fontId="0" fillId="25" borderId="0" xfId="0" applyFill="1">
      <alignment vertical="center"/>
    </xf>
    <xf numFmtId="0" fontId="83" fillId="25" borderId="0" xfId="0" applyFont="1" applyFill="1">
      <alignment vertical="center"/>
    </xf>
    <xf numFmtId="0" fontId="16" fillId="25" borderId="0" xfId="0" applyFont="1" applyFill="1">
      <alignment vertical="center"/>
    </xf>
    <xf numFmtId="176" fontId="85" fillId="25" borderId="0" xfId="0" applyNumberFormat="1" applyFont="1" applyFill="1">
      <alignment vertical="center"/>
    </xf>
    <xf numFmtId="0" fontId="79" fillId="26" borderId="17" xfId="2492" applyFont="1" applyFill="1" applyBorder="1" applyAlignment="1">
      <alignment horizontal="center" vertical="center"/>
    </xf>
    <xf numFmtId="0" fontId="79" fillId="26" borderId="17" xfId="2493" applyFont="1" applyFill="1" applyBorder="1" applyAlignment="1">
      <alignment horizontal="center" vertical="center"/>
    </xf>
    <xf numFmtId="0" fontId="68" fillId="23" borderId="100" xfId="2408" applyFont="1" applyFill="1" applyBorder="1" applyAlignment="1">
      <alignment horizontal="center" vertical="center"/>
    </xf>
    <xf numFmtId="43" fontId="85" fillId="0" borderId="21" xfId="0" applyNumberFormat="1" applyFont="1" applyBorder="1">
      <alignment vertical="center"/>
    </xf>
    <xf numFmtId="0" fontId="79" fillId="26" borderId="0" xfId="0" applyFont="1" applyFill="1" applyAlignment="1">
      <alignment horizontal="center" vertical="center"/>
    </xf>
    <xf numFmtId="0" fontId="87" fillId="26" borderId="0" xfId="0" applyFont="1" applyFill="1" applyAlignment="1">
      <alignment horizontal="center" vertical="center"/>
    </xf>
    <xf numFmtId="0" fontId="94" fillId="0" borderId="0" xfId="0" applyFont="1">
      <alignment vertical="center"/>
    </xf>
    <xf numFmtId="0" fontId="79" fillId="26" borderId="0" xfId="0" applyFont="1" applyFill="1" applyAlignment="1">
      <alignment horizontal="center" vertical="center" wrapText="1"/>
    </xf>
    <xf numFmtId="0" fontId="83" fillId="0" borderId="20" xfId="0" quotePrefix="1" applyFont="1" applyBorder="1" applyAlignment="1">
      <alignment horizontal="left" vertical="center"/>
    </xf>
    <xf numFmtId="43" fontId="16" fillId="20" borderId="0" xfId="0" applyNumberFormat="1" applyFont="1" applyFill="1">
      <alignment vertical="center"/>
    </xf>
    <xf numFmtId="0" fontId="19" fillId="0" borderId="58" xfId="2410" applyFont="1" applyBorder="1" applyAlignment="1">
      <alignment horizontal="center" vertical="center"/>
    </xf>
    <xf numFmtId="0" fontId="95" fillId="0" borderId="0" xfId="0" applyFont="1" applyAlignment="1">
      <alignment horizontal="center" vertical="center"/>
    </xf>
    <xf numFmtId="0" fontId="15" fillId="26" borderId="17" xfId="2490" applyFont="1" applyFill="1" applyBorder="1" applyAlignment="1">
      <alignment horizontal="center" vertical="center" wrapText="1"/>
    </xf>
    <xf numFmtId="0" fontId="15" fillId="26" borderId="17" xfId="2491" applyFont="1" applyFill="1" applyBorder="1" applyAlignment="1">
      <alignment horizontal="center" vertical="center"/>
    </xf>
    <xf numFmtId="0" fontId="98" fillId="0" borderId="0" xfId="2499" applyFont="1" applyAlignment="1">
      <alignment horizontal="center" vertical="top" wrapText="1"/>
      <protection locked="0"/>
    </xf>
    <xf numFmtId="0" fontId="98" fillId="0" borderId="0" xfId="2496" applyFont="1" applyAlignment="1">
      <alignment horizontal="center" vertical="center" wrapText="1"/>
      <protection locked="0"/>
    </xf>
    <xf numFmtId="0" fontId="96" fillId="0" borderId="0" xfId="2497" applyFont="1" applyAlignment="1">
      <alignment horizontal="center" vertical="center" wrapText="1"/>
      <protection locked="0"/>
    </xf>
    <xf numFmtId="0" fontId="96" fillId="0" borderId="0" xfId="2498" applyFont="1" applyAlignment="1">
      <alignment horizontal="center" vertical="center" wrapText="1"/>
      <protection locked="0"/>
    </xf>
    <xf numFmtId="9" fontId="65" fillId="0" borderId="36" xfId="2375" applyFont="1" applyBorder="1" applyAlignment="1">
      <alignment horizontal="center" vertical="center"/>
    </xf>
    <xf numFmtId="0" fontId="19" fillId="0" borderId="82" xfId="2410" applyFont="1" applyBorder="1" applyAlignment="1">
      <alignment horizontal="center" vertical="center"/>
    </xf>
    <xf numFmtId="178" fontId="19" fillId="0" borderId="82" xfId="2386" applyFont="1" applyBorder="1" applyAlignment="1">
      <alignment vertical="center"/>
    </xf>
    <xf numFmtId="0" fontId="15" fillId="26" borderId="17" xfId="2489" applyFont="1" applyFill="1" applyBorder="1" applyAlignment="1">
      <alignment horizontal="center" vertical="center"/>
    </xf>
    <xf numFmtId="0" fontId="96" fillId="0" borderId="17" xfId="2506" applyFont="1" applyBorder="1" applyAlignment="1">
      <alignment horizontal="center" vertical="center" wrapText="1"/>
      <protection locked="0"/>
    </xf>
    <xf numFmtId="0" fontId="98" fillId="0" borderId="17" xfId="2506" applyFont="1" applyBorder="1" applyAlignment="1">
      <alignment horizontal="center" vertical="center" wrapText="1"/>
      <protection locked="0"/>
    </xf>
    <xf numFmtId="0" fontId="96" fillId="0" borderId="17" xfId="2507" applyFont="1" applyBorder="1" applyAlignment="1">
      <alignment horizontal="center" vertical="center" wrapText="1"/>
      <protection locked="0"/>
    </xf>
    <xf numFmtId="0" fontId="98" fillId="0" borderId="17" xfId="2507" applyFont="1" applyBorder="1" applyAlignment="1">
      <alignment horizontal="center" vertical="center" wrapText="1"/>
      <protection locked="0"/>
    </xf>
    <xf numFmtId="0" fontId="96" fillId="0" borderId="17" xfId="2508" applyFont="1" applyBorder="1" applyAlignment="1">
      <alignment horizontal="center" vertical="center" wrapText="1"/>
      <protection locked="0"/>
    </xf>
    <xf numFmtId="0" fontId="98" fillId="0" borderId="17" xfId="2508" applyFont="1" applyBorder="1" applyAlignment="1">
      <alignment horizontal="center" vertical="center" wrapText="1"/>
      <protection locked="0"/>
    </xf>
    <xf numFmtId="0" fontId="83" fillId="0" borderId="101" xfId="2408" applyFont="1" applyBorder="1" applyAlignment="1">
      <alignment horizontal="center" vertical="center"/>
    </xf>
    <xf numFmtId="0" fontId="80" fillId="25" borderId="35" xfId="2408" applyFont="1" applyFill="1" applyBorder="1" applyAlignment="1">
      <alignment horizontal="center" vertical="center"/>
    </xf>
    <xf numFmtId="0" fontId="70" fillId="25" borderId="106" xfId="2408" applyFont="1" applyFill="1" applyBorder="1" applyAlignment="1">
      <alignment horizontal="center" vertical="center"/>
    </xf>
    <xf numFmtId="0" fontId="15" fillId="0" borderId="60" xfId="2408" applyFont="1" applyBorder="1" applyAlignment="1">
      <alignment horizontal="center" vertical="center"/>
    </xf>
    <xf numFmtId="0" fontId="70" fillId="0" borderId="102" xfId="2408" applyFont="1" applyBorder="1" applyAlignment="1">
      <alignment horizontal="center" vertical="center"/>
    </xf>
    <xf numFmtId="0" fontId="66" fillId="0" borderId="0" xfId="2408" applyFont="1" applyAlignment="1">
      <alignment vertical="center"/>
    </xf>
    <xf numFmtId="0" fontId="100" fillId="0" borderId="71" xfId="2408" applyFont="1" applyBorder="1" applyAlignment="1">
      <alignment horizontal="center" vertical="center"/>
    </xf>
    <xf numFmtId="0" fontId="92" fillId="0" borderId="107" xfId="2408" applyFont="1" applyBorder="1" applyAlignment="1">
      <alignment horizontal="center" vertical="center"/>
    </xf>
    <xf numFmtId="0" fontId="92" fillId="0" borderId="31" xfId="2408" applyFont="1" applyBorder="1" applyAlignment="1">
      <alignment horizontal="center" vertical="center"/>
    </xf>
    <xf numFmtId="0" fontId="100" fillId="0" borderId="97" xfId="2408" applyFont="1" applyBorder="1" applyAlignment="1">
      <alignment horizontal="center" vertical="center"/>
    </xf>
    <xf numFmtId="0" fontId="15" fillId="0" borderId="108" xfId="2408" applyFont="1" applyBorder="1" applyAlignment="1">
      <alignment horizontal="center" vertical="center"/>
    </xf>
    <xf numFmtId="0" fontId="101" fillId="0" borderId="77" xfId="2408" applyFont="1" applyBorder="1" applyAlignment="1">
      <alignment horizontal="center" vertical="center"/>
    </xf>
    <xf numFmtId="176" fontId="15" fillId="0" borderId="105" xfId="2408" applyNumberFormat="1" applyFont="1" applyBorder="1" applyAlignment="1">
      <alignment horizontal="center" vertical="center"/>
    </xf>
    <xf numFmtId="176" fontId="15" fillId="0" borderId="30" xfId="2408" applyNumberFormat="1" applyFont="1" applyBorder="1" applyAlignment="1">
      <alignment horizontal="center" vertical="center"/>
    </xf>
    <xf numFmtId="0" fontId="101" fillId="0" borderId="96" xfId="2408" applyFont="1" applyBorder="1" applyAlignment="1">
      <alignment horizontal="center" vertical="center"/>
    </xf>
    <xf numFmtId="176" fontId="92" fillId="0" borderId="105" xfId="2408" applyNumberFormat="1" applyFont="1" applyBorder="1" applyAlignment="1">
      <alignment horizontal="center" vertical="center"/>
    </xf>
    <xf numFmtId="0" fontId="100" fillId="0" borderId="77" xfId="2408" applyFont="1" applyBorder="1" applyAlignment="1">
      <alignment vertical="center"/>
    </xf>
    <xf numFmtId="0" fontId="15" fillId="0" borderId="62" xfId="2408" applyFont="1" applyBorder="1" applyAlignment="1">
      <alignment horizontal="center" vertical="center"/>
    </xf>
    <xf numFmtId="0" fontId="101" fillId="0" borderId="20" xfId="2408" applyFont="1" applyBorder="1" applyAlignment="1">
      <alignment horizontal="center" vertical="center"/>
    </xf>
    <xf numFmtId="176" fontId="15" fillId="0" borderId="104" xfId="2408" applyNumberFormat="1" applyFont="1" applyBorder="1" applyAlignment="1">
      <alignment horizontal="center" vertical="center"/>
    </xf>
    <xf numFmtId="176" fontId="15" fillId="0" borderId="33" xfId="2408" applyNumberFormat="1" applyFont="1" applyBorder="1" applyAlignment="1">
      <alignment horizontal="center" vertical="center"/>
    </xf>
    <xf numFmtId="0" fontId="101" fillId="0" borderId="72" xfId="2408" applyFont="1" applyBorder="1" applyAlignment="1">
      <alignment horizontal="center" vertical="center"/>
    </xf>
    <xf numFmtId="176" fontId="92" fillId="0" borderId="104" xfId="2408" applyNumberFormat="1" applyFont="1" applyBorder="1" applyAlignment="1">
      <alignment horizontal="center" vertical="center"/>
    </xf>
    <xf numFmtId="0" fontId="100" fillId="0" borderId="20" xfId="2408" applyFont="1" applyBorder="1" applyAlignment="1">
      <alignment vertical="center"/>
    </xf>
    <xf numFmtId="0" fontId="15" fillId="0" borderId="109" xfId="2408" applyFont="1" applyBorder="1" applyAlignment="1">
      <alignment horizontal="center" vertical="center"/>
    </xf>
    <xf numFmtId="0" fontId="101" fillId="0" borderId="70" xfId="2408" applyFont="1" applyBorder="1" applyAlignment="1">
      <alignment horizontal="center" vertical="center"/>
    </xf>
    <xf numFmtId="176" fontId="15" fillId="0" borderId="110" xfId="2408" applyNumberFormat="1" applyFont="1" applyBorder="1" applyAlignment="1">
      <alignment horizontal="center" vertical="center"/>
    </xf>
    <xf numFmtId="176" fontId="15" fillId="0" borderId="59" xfId="2408" applyNumberFormat="1" applyFont="1" applyBorder="1" applyAlignment="1">
      <alignment horizontal="center" vertical="center"/>
    </xf>
    <xf numFmtId="0" fontId="101" fillId="0" borderId="111" xfId="2408" applyFont="1" applyBorder="1" applyAlignment="1">
      <alignment horizontal="center" vertical="center"/>
    </xf>
    <xf numFmtId="176" fontId="92" fillId="0" borderId="110" xfId="2408" applyNumberFormat="1" applyFont="1" applyBorder="1" applyAlignment="1">
      <alignment horizontal="center" vertical="center"/>
    </xf>
    <xf numFmtId="0" fontId="100" fillId="0" borderId="70" xfId="2408" applyFont="1" applyBorder="1" applyAlignment="1">
      <alignment vertical="center"/>
    </xf>
    <xf numFmtId="0" fontId="92" fillId="0" borderId="43" xfId="2408" applyFont="1" applyBorder="1" applyAlignment="1">
      <alignment horizontal="center" vertical="center"/>
    </xf>
    <xf numFmtId="0" fontId="92" fillId="0" borderId="34" xfId="2408" applyFont="1" applyBorder="1" applyAlignment="1">
      <alignment horizontal="center" vertical="center"/>
    </xf>
    <xf numFmtId="181" fontId="92" fillId="0" borderId="91" xfId="2408" applyNumberFormat="1" applyFont="1" applyBorder="1" applyAlignment="1">
      <alignment vertical="center"/>
    </xf>
    <xf numFmtId="181" fontId="102" fillId="0" borderId="36" xfId="2408" applyNumberFormat="1" applyFont="1" applyBorder="1" applyAlignment="1">
      <alignment vertical="center"/>
    </xf>
    <xf numFmtId="0" fontId="100" fillId="0" borderId="92" xfId="2408" applyFont="1" applyBorder="1" applyAlignment="1">
      <alignment horizontal="center" vertical="center"/>
    </xf>
    <xf numFmtId="206" fontId="92" fillId="0" borderId="36" xfId="2408" applyNumberFormat="1" applyFont="1" applyBorder="1" applyAlignment="1">
      <alignment vertical="center"/>
    </xf>
    <xf numFmtId="0" fontId="92" fillId="0" borderId="92" xfId="2408" applyFont="1" applyBorder="1" applyAlignment="1">
      <alignment horizontal="center" vertical="center"/>
    </xf>
    <xf numFmtId="206" fontId="92" fillId="0" borderId="91" xfId="2408" applyNumberFormat="1" applyFont="1" applyBorder="1" applyAlignment="1">
      <alignment vertical="center"/>
    </xf>
    <xf numFmtId="206" fontId="102" fillId="0" borderId="36" xfId="2408" applyNumberFormat="1" applyFont="1" applyBorder="1" applyAlignment="1">
      <alignment vertical="center"/>
    </xf>
    <xf numFmtId="0" fontId="92" fillId="0" borderId="0" xfId="2408" applyFont="1" applyAlignment="1">
      <alignment horizontal="left" vertical="center"/>
    </xf>
    <xf numFmtId="0" fontId="92" fillId="0" borderId="0" xfId="2408" applyFont="1" applyAlignment="1">
      <alignment horizontal="center" vertical="center"/>
    </xf>
    <xf numFmtId="181" fontId="92" fillId="0" borderId="0" xfId="2408" applyNumberFormat="1" applyFont="1" applyAlignment="1">
      <alignment vertical="center"/>
    </xf>
    <xf numFmtId="181" fontId="102" fillId="0" borderId="0" xfId="2408" applyNumberFormat="1" applyFont="1" applyAlignment="1">
      <alignment vertical="center"/>
    </xf>
    <xf numFmtId="0" fontId="100" fillId="0" borderId="0" xfId="2408" applyFont="1" applyAlignment="1">
      <alignment horizontal="center" vertical="center"/>
    </xf>
    <xf numFmtId="206" fontId="92" fillId="0" borderId="0" xfId="2408" applyNumberFormat="1" applyFont="1" applyAlignment="1">
      <alignment vertical="center"/>
    </xf>
    <xf numFmtId="206" fontId="102" fillId="0" borderId="0" xfId="2408" applyNumberFormat="1" applyFont="1" applyAlignment="1">
      <alignment vertical="center"/>
    </xf>
    <xf numFmtId="181" fontId="79" fillId="27" borderId="35" xfId="2495" applyNumberFormat="1" applyFont="1" applyFill="1" applyBorder="1" applyAlignment="1">
      <alignment vertical="center"/>
    </xf>
    <xf numFmtId="0" fontId="83" fillId="27" borderId="36" xfId="2408" applyFont="1" applyFill="1" applyBorder="1" applyAlignment="1">
      <alignment horizontal="center" vertical="center"/>
    </xf>
    <xf numFmtId="0" fontId="79" fillId="27" borderId="82" xfId="2408" applyFont="1" applyFill="1" applyBorder="1" applyAlignment="1">
      <alignment horizontal="center" vertical="center"/>
    </xf>
    <xf numFmtId="181" fontId="80" fillId="27" borderId="82" xfId="2495" applyNumberFormat="1" applyFont="1" applyFill="1" applyBorder="1" applyAlignment="1">
      <alignment vertical="center"/>
    </xf>
    <xf numFmtId="0" fontId="83" fillId="27" borderId="103" xfId="2408" applyFont="1" applyFill="1" applyBorder="1" applyAlignment="1">
      <alignment horizontal="center" vertical="center"/>
    </xf>
    <xf numFmtId="204" fontId="80" fillId="20" borderId="4" xfId="2512" applyNumberFormat="1" applyFont="1" applyFill="1" applyBorder="1" applyAlignment="1">
      <alignment vertical="center"/>
    </xf>
    <xf numFmtId="0" fontId="83" fillId="20" borderId="31" xfId="2408" applyFont="1" applyFill="1" applyBorder="1" applyAlignment="1">
      <alignment horizontal="center" vertical="center"/>
    </xf>
    <xf numFmtId="181" fontId="80" fillId="20" borderId="4" xfId="2495" applyNumberFormat="1" applyFont="1" applyFill="1" applyBorder="1" applyAlignment="1">
      <alignment vertical="center"/>
    </xf>
    <xf numFmtId="41" fontId="19" fillId="0" borderId="31" xfId="2383" applyFont="1" applyBorder="1" applyAlignment="1">
      <alignment vertical="center"/>
    </xf>
    <xf numFmtId="0" fontId="77" fillId="0" borderId="0" xfId="0" applyFont="1">
      <alignment vertical="center"/>
    </xf>
    <xf numFmtId="0" fontId="76" fillId="0" borderId="0" xfId="0" applyFont="1">
      <alignment vertical="center"/>
    </xf>
    <xf numFmtId="0" fontId="104" fillId="0" borderId="0" xfId="0" applyFont="1">
      <alignment vertical="center"/>
    </xf>
    <xf numFmtId="0" fontId="43" fillId="29" borderId="0" xfId="2410" applyFont="1" applyFill="1" applyAlignment="1">
      <alignment vertical="center"/>
    </xf>
    <xf numFmtId="0" fontId="93" fillId="29" borderId="0" xfId="2410" applyFont="1" applyFill="1" applyAlignment="1">
      <alignment vertical="center"/>
    </xf>
    <xf numFmtId="41" fontId="19" fillId="0" borderId="31" xfId="2383" applyFont="1" applyBorder="1" applyAlignment="1">
      <alignment horizontal="center" vertical="center"/>
    </xf>
    <xf numFmtId="0" fontId="68" fillId="23" borderId="99" xfId="2408" applyFont="1" applyFill="1" applyBorder="1" applyAlignment="1">
      <alignment horizontal="center" vertical="center"/>
    </xf>
    <xf numFmtId="0" fontId="79" fillId="20" borderId="4" xfId="2408" applyFont="1" applyFill="1" applyBorder="1" applyAlignment="1">
      <alignment horizontal="center" vertical="center"/>
    </xf>
    <xf numFmtId="0" fontId="79" fillId="27" borderId="35" xfId="2408" applyFont="1" applyFill="1" applyBorder="1" applyAlignment="1">
      <alignment horizontal="center" vertical="center"/>
    </xf>
    <xf numFmtId="0" fontId="79" fillId="0" borderId="95" xfId="2408" applyFont="1" applyBorder="1" applyAlignment="1">
      <alignment horizontal="center" vertical="center"/>
    </xf>
    <xf numFmtId="204" fontId="93" fillId="0" borderId="0" xfId="2513" applyNumberFormat="1" applyFont="1" applyAlignment="1">
      <alignment vertical="center"/>
    </xf>
    <xf numFmtId="0" fontId="99" fillId="0" borderId="20" xfId="2509" applyFont="1" applyBorder="1" applyAlignment="1">
      <alignment horizontal="center" vertical="center"/>
    </xf>
    <xf numFmtId="207" fontId="99" fillId="0" borderId="29" xfId="2509" applyNumberFormat="1" applyFont="1" applyBorder="1" applyAlignment="1">
      <alignment horizontal="center" vertical="center"/>
    </xf>
    <xf numFmtId="207" fontId="99" fillId="0" borderId="21" xfId="2509" applyNumberFormat="1" applyFont="1" applyBorder="1" applyAlignment="1">
      <alignment horizontal="center" vertical="center"/>
    </xf>
    <xf numFmtId="208" fontId="99" fillId="0" borderId="104" xfId="2509" applyNumberFormat="1" applyFont="1" applyBorder="1" applyAlignment="1">
      <alignment horizontal="center" vertical="center"/>
    </xf>
    <xf numFmtId="196" fontId="43" fillId="0" borderId="0" xfId="2408" applyNumberFormat="1" applyFont="1" applyAlignment="1">
      <alignment vertical="center"/>
    </xf>
    <xf numFmtId="207" fontId="43" fillId="0" borderId="0" xfId="2408" applyNumberFormat="1" applyFont="1" applyAlignment="1">
      <alignment vertical="center"/>
    </xf>
    <xf numFmtId="0" fontId="105" fillId="0" borderId="17" xfId="2505" applyFont="1" applyBorder="1" applyAlignment="1">
      <alignment horizontal="center" vertical="center" wrapText="1"/>
      <protection locked="0"/>
    </xf>
    <xf numFmtId="0" fontId="106" fillId="26" borderId="17" xfId="0" applyFont="1" applyFill="1" applyBorder="1" applyAlignment="1">
      <alignment horizontal="center" vertical="center"/>
    </xf>
    <xf numFmtId="0" fontId="107" fillId="28" borderId="17" xfId="0" applyFont="1" applyFill="1" applyBorder="1" applyAlignment="1">
      <alignment horizontal="center" vertical="center"/>
    </xf>
    <xf numFmtId="0" fontId="79" fillId="20" borderId="35" xfId="2408" applyFont="1" applyFill="1" applyBorder="1" applyAlignment="1">
      <alignment horizontal="center" vertical="center"/>
    </xf>
    <xf numFmtId="204" fontId="80" fillId="20" borderId="35" xfId="2512" applyNumberFormat="1" applyFont="1" applyFill="1" applyBorder="1" applyAlignment="1">
      <alignment vertical="center"/>
    </xf>
    <xf numFmtId="0" fontId="83" fillId="20" borderId="36" xfId="2408" applyFont="1" applyFill="1" applyBorder="1" applyAlignment="1">
      <alignment horizontal="center" vertical="center"/>
    </xf>
    <xf numFmtId="0" fontId="79" fillId="0" borderId="86" xfId="2409" applyFont="1" applyBorder="1" applyAlignment="1">
      <alignment horizontal="center" vertical="center"/>
    </xf>
    <xf numFmtId="194" fontId="98" fillId="0" borderId="17" xfId="2500" applyNumberFormat="1" applyFont="1" applyBorder="1" applyAlignment="1">
      <alignment horizontal="center" vertical="center" wrapText="1"/>
      <protection locked="0"/>
    </xf>
    <xf numFmtId="0" fontId="0" fillId="30" borderId="0" xfId="0" applyFill="1">
      <alignment vertical="center"/>
    </xf>
    <xf numFmtId="0" fontId="98" fillId="0" borderId="43" xfId="2503" applyFont="1" applyBorder="1" applyAlignment="1">
      <alignment horizontal="center" vertical="center" wrapText="1"/>
      <protection locked="0"/>
    </xf>
    <xf numFmtId="0" fontId="98" fillId="0" borderId="16" xfId="2503" applyFont="1" applyBorder="1" applyAlignment="1">
      <alignment horizontal="center" vertical="center" wrapText="1"/>
      <protection locked="0"/>
    </xf>
    <xf numFmtId="0" fontId="98" fillId="0" borderId="44" xfId="2503" applyFont="1" applyBorder="1" applyAlignment="1">
      <alignment horizontal="center" vertical="center" wrapText="1"/>
      <protection locked="0"/>
    </xf>
    <xf numFmtId="176" fontId="84" fillId="0" borderId="20" xfId="0" applyNumberFormat="1" applyFont="1" applyBorder="1">
      <alignment vertical="center"/>
    </xf>
    <xf numFmtId="0" fontId="108" fillId="0" borderId="0" xfId="0" applyFont="1">
      <alignment vertical="center"/>
    </xf>
    <xf numFmtId="0" fontId="97" fillId="26" borderId="0" xfId="2489" applyFont="1" applyFill="1">
      <alignment vertical="center"/>
    </xf>
    <xf numFmtId="178" fontId="89" fillId="28" borderId="95" xfId="2495" applyFont="1" applyFill="1" applyBorder="1" applyAlignment="1">
      <alignment vertical="center"/>
    </xf>
    <xf numFmtId="9" fontId="91" fillId="0" borderId="60" xfId="2375" applyFont="1" applyFill="1" applyBorder="1" applyAlignment="1">
      <alignment vertical="center"/>
    </xf>
    <xf numFmtId="41" fontId="80" fillId="28" borderId="35" xfId="2383" applyFont="1" applyFill="1" applyBorder="1" applyAlignment="1">
      <alignment vertical="center"/>
    </xf>
    <xf numFmtId="0" fontId="15" fillId="0" borderId="22" xfId="2408" applyFont="1" applyBorder="1" applyAlignment="1">
      <alignment horizontal="center" vertical="center"/>
    </xf>
    <xf numFmtId="9" fontId="91" fillId="0" borderId="22" xfId="2375" applyFont="1" applyFill="1" applyBorder="1" applyAlignment="1">
      <alignment vertical="center"/>
    </xf>
    <xf numFmtId="0" fontId="70" fillId="0" borderId="113" xfId="2408" applyFont="1" applyBorder="1" applyAlignment="1">
      <alignment horizontal="center" vertical="center"/>
    </xf>
    <xf numFmtId="0" fontId="15" fillId="0" borderId="21" xfId="2408" applyFont="1" applyBorder="1" applyAlignment="1">
      <alignment horizontal="center" vertical="center"/>
    </xf>
    <xf numFmtId="9" fontId="91" fillId="0" borderId="21" xfId="2375" applyFont="1" applyFill="1" applyBorder="1" applyAlignment="1">
      <alignment vertical="center"/>
    </xf>
    <xf numFmtId="0" fontId="70" fillId="0" borderId="115" xfId="2408" applyFont="1" applyBorder="1" applyAlignment="1">
      <alignment horizontal="center" vertical="center"/>
    </xf>
    <xf numFmtId="0" fontId="0" fillId="31" borderId="0" xfId="0" applyFill="1" applyAlignment="1">
      <alignment horizontal="center" vertical="center"/>
    </xf>
    <xf numFmtId="0" fontId="0" fillId="31" borderId="0" xfId="0" applyFill="1">
      <alignment vertical="center"/>
    </xf>
    <xf numFmtId="0" fontId="125" fillId="0" borderId="17" xfId="0" applyFont="1" applyBorder="1" applyAlignment="1">
      <alignment horizontal="center" vertical="center" wrapText="1"/>
    </xf>
    <xf numFmtId="0" fontId="79" fillId="0" borderId="5" xfId="2409" applyFont="1" applyBorder="1" applyAlignment="1">
      <alignment horizontal="center" vertical="center"/>
    </xf>
    <xf numFmtId="0" fontId="126" fillId="0" borderId="0" xfId="0" applyFont="1">
      <alignment vertical="center"/>
    </xf>
    <xf numFmtId="0" fontId="126" fillId="26" borderId="0" xfId="0" applyFont="1" applyFill="1">
      <alignment vertical="center"/>
    </xf>
    <xf numFmtId="0" fontId="127" fillId="26" borderId="0" xfId="0" applyFont="1" applyFill="1">
      <alignment vertical="center"/>
    </xf>
    <xf numFmtId="194" fontId="127" fillId="26" borderId="0" xfId="0" applyNumberFormat="1" applyFont="1" applyFill="1">
      <alignment vertical="center"/>
    </xf>
    <xf numFmtId="0" fontId="128" fillId="26" borderId="0" xfId="0" applyFont="1" applyFill="1">
      <alignment vertical="center"/>
    </xf>
    <xf numFmtId="0" fontId="129" fillId="26" borderId="0" xfId="0" applyFont="1" applyFill="1">
      <alignment vertical="center"/>
    </xf>
    <xf numFmtId="194" fontId="129" fillId="26" borderId="0" xfId="0" applyNumberFormat="1" applyFont="1" applyFill="1">
      <alignment vertical="center"/>
    </xf>
    <xf numFmtId="41" fontId="96" fillId="0" borderId="17" xfId="2383" applyFont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>
      <alignment horizontal="center" vertical="center"/>
    </xf>
    <xf numFmtId="41" fontId="83" fillId="0" borderId="34" xfId="2383" applyFont="1" applyBorder="1" applyAlignment="1">
      <alignment horizontal="center" vertical="center" shrinkToFit="1"/>
    </xf>
    <xf numFmtId="41" fontId="86" fillId="0" borderId="35" xfId="2383" applyFont="1" applyBorder="1" applyAlignment="1">
      <alignment horizontal="center" vertical="center" shrinkToFit="1"/>
    </xf>
    <xf numFmtId="41" fontId="83" fillId="0" borderId="35" xfId="2383" applyFont="1" applyBorder="1" applyAlignment="1">
      <alignment horizontal="center" vertical="center" shrinkToFit="1"/>
    </xf>
    <xf numFmtId="41" fontId="83" fillId="0" borderId="91" xfId="2383" applyFont="1" applyBorder="1" applyAlignment="1">
      <alignment vertical="center" shrinkToFit="1"/>
    </xf>
    <xf numFmtId="41" fontId="83" fillId="0" borderId="92" xfId="2383" applyFont="1" applyBorder="1" applyAlignment="1">
      <alignment vertical="center" shrinkToFit="1"/>
    </xf>
    <xf numFmtId="41" fontId="83" fillId="0" borderId="35" xfId="2383" applyFont="1" applyBorder="1" applyAlignment="1">
      <alignment vertical="center" shrinkToFit="1"/>
    </xf>
    <xf numFmtId="41" fontId="84" fillId="0" borderId="35" xfId="2383" applyFont="1" applyBorder="1" applyAlignment="1">
      <alignment vertical="center" shrinkToFit="1"/>
    </xf>
    <xf numFmtId="41" fontId="83" fillId="20" borderId="35" xfId="2383" applyFont="1" applyFill="1" applyBorder="1" applyAlignment="1">
      <alignment vertical="center" shrinkToFit="1"/>
    </xf>
    <xf numFmtId="176" fontId="83" fillId="0" borderId="35" xfId="2383" applyNumberFormat="1" applyFont="1" applyBorder="1" applyAlignment="1">
      <alignment vertical="center" shrinkToFit="1"/>
    </xf>
    <xf numFmtId="41" fontId="83" fillId="0" borderId="36" xfId="2383" applyFont="1" applyBorder="1" applyAlignment="1">
      <alignment vertical="center" shrinkToFit="1"/>
    </xf>
    <xf numFmtId="176" fontId="83" fillId="0" borderId="34" xfId="2383" applyNumberFormat="1" applyFont="1" applyBorder="1" applyAlignment="1">
      <alignment vertical="center" shrinkToFit="1"/>
    </xf>
    <xf numFmtId="0" fontId="65" fillId="0" borderId="21" xfId="2410" applyFont="1" applyBorder="1" applyAlignment="1">
      <alignment horizontal="center" vertical="center"/>
    </xf>
    <xf numFmtId="0" fontId="65" fillId="0" borderId="4" xfId="2410" applyFont="1" applyBorder="1" applyAlignment="1">
      <alignment horizontal="center" vertical="center"/>
    </xf>
    <xf numFmtId="0" fontId="65" fillId="0" borderId="82" xfId="2410" applyFont="1" applyBorder="1" applyAlignment="1">
      <alignment horizontal="center" vertical="center"/>
    </xf>
    <xf numFmtId="0" fontId="65" fillId="0" borderId="22" xfId="2410" applyFont="1" applyBorder="1" applyAlignment="1">
      <alignment vertical="center"/>
    </xf>
    <xf numFmtId="0" fontId="65" fillId="0" borderId="0" xfId="2410" applyFont="1" applyAlignment="1">
      <alignment vertical="center"/>
    </xf>
    <xf numFmtId="0" fontId="65" fillId="0" borderId="24" xfId="2410" applyFont="1" applyBorder="1" applyAlignment="1">
      <alignment horizontal="center" vertical="center"/>
    </xf>
    <xf numFmtId="0" fontId="130" fillId="0" borderId="35" xfId="2410" applyFont="1" applyBorder="1" applyAlignment="1">
      <alignment vertical="center"/>
    </xf>
    <xf numFmtId="182" fontId="130" fillId="0" borderId="22" xfId="2386" applyNumberFormat="1" applyFont="1" applyBorder="1" applyAlignment="1">
      <alignment vertical="center"/>
    </xf>
    <xf numFmtId="0" fontId="65" fillId="0" borderId="35" xfId="2410" applyFont="1" applyBorder="1" applyAlignment="1">
      <alignment horizontal="center" vertical="center"/>
    </xf>
    <xf numFmtId="0" fontId="65" fillId="0" borderId="0" xfId="2410" applyFont="1"/>
    <xf numFmtId="0" fontId="70" fillId="0" borderId="0" xfId="2410" applyFont="1" applyAlignment="1">
      <alignment horizontal="right" vertical="center"/>
    </xf>
    <xf numFmtId="205" fontId="0" fillId="0" borderId="0" xfId="2383" applyNumberFormat="1" applyFont="1">
      <alignment vertical="center"/>
    </xf>
    <xf numFmtId="205" fontId="77" fillId="0" borderId="0" xfId="2383" applyNumberFormat="1" applyFont="1" applyFill="1">
      <alignment vertical="center"/>
    </xf>
    <xf numFmtId="41" fontId="98" fillId="0" borderId="17" xfId="2383" applyFont="1" applyBorder="1" applyAlignment="1" applyProtection="1">
      <alignment horizontal="center" vertical="center" wrapText="1"/>
      <protection locked="0"/>
    </xf>
    <xf numFmtId="205" fontId="98" fillId="64" borderId="17" xfId="2383" applyNumberFormat="1" applyFont="1" applyFill="1" applyBorder="1" applyAlignment="1" applyProtection="1">
      <alignment horizontal="center" vertical="center" wrapText="1"/>
      <protection locked="0"/>
    </xf>
    <xf numFmtId="41" fontId="98" fillId="64" borderId="17" xfId="2383" applyFont="1" applyFill="1" applyBorder="1" applyAlignment="1" applyProtection="1">
      <alignment horizontal="center" vertical="center" wrapText="1"/>
      <protection locked="0"/>
    </xf>
    <xf numFmtId="0" fontId="96" fillId="65" borderId="43" xfId="2502" applyFont="1" applyFill="1" applyBorder="1" applyAlignment="1">
      <alignment horizontal="center" vertical="center" wrapText="1"/>
      <protection locked="0"/>
    </xf>
    <xf numFmtId="0" fontId="96" fillId="65" borderId="16" xfId="2502" applyFont="1" applyFill="1" applyBorder="1" applyAlignment="1">
      <alignment horizontal="center" vertical="center" wrapText="1"/>
      <protection locked="0"/>
    </xf>
    <xf numFmtId="0" fontId="96" fillId="65" borderId="44" xfId="2502" applyFont="1" applyFill="1" applyBorder="1" applyAlignment="1">
      <alignment horizontal="center" vertical="center" wrapText="1"/>
      <protection locked="0"/>
    </xf>
    <xf numFmtId="41" fontId="98" fillId="65" borderId="17" xfId="2383" applyFont="1" applyFill="1" applyBorder="1" applyAlignment="1" applyProtection="1">
      <alignment horizontal="center" vertical="center" wrapText="1"/>
      <protection locked="0"/>
    </xf>
    <xf numFmtId="0" fontId="79" fillId="65" borderId="0" xfId="0" applyFont="1" applyFill="1" applyAlignment="1">
      <alignment horizontal="center" vertical="center"/>
    </xf>
    <xf numFmtId="0" fontId="87" fillId="65" borderId="0" xfId="0" applyFont="1" applyFill="1" applyAlignment="1">
      <alignment horizontal="center" vertical="center"/>
    </xf>
    <xf numFmtId="0" fontId="79" fillId="0" borderId="38" xfId="2409" applyFont="1" applyBorder="1" applyAlignment="1">
      <alignment horizontal="distributed" vertical="center" wrapText="1"/>
    </xf>
    <xf numFmtId="178" fontId="131" fillId="0" borderId="21" xfId="2386" applyFont="1" applyBorder="1" applyAlignment="1">
      <alignment vertical="center"/>
    </xf>
    <xf numFmtId="178" fontId="131" fillId="0" borderId="4" xfId="2386" applyFont="1" applyBorder="1" applyAlignment="1">
      <alignment vertical="center"/>
    </xf>
    <xf numFmtId="178" fontId="43" fillId="0" borderId="0" xfId="2410" applyNumberFormat="1" applyFont="1" applyAlignment="1">
      <alignment vertical="center"/>
    </xf>
    <xf numFmtId="202" fontId="73" fillId="0" borderId="0" xfId="2407" applyNumberFormat="1" applyFont="1" applyAlignment="1">
      <alignment horizontal="centerContinuous" vertical="center"/>
    </xf>
    <xf numFmtId="0" fontId="132" fillId="25" borderId="0" xfId="0" applyFont="1" applyFill="1" applyAlignment="1">
      <alignment horizontal="center" vertical="center"/>
    </xf>
    <xf numFmtId="0" fontId="132" fillId="25" borderId="0" xfId="0" applyFont="1" applyFill="1">
      <alignment vertical="center"/>
    </xf>
    <xf numFmtId="0" fontId="0" fillId="63" borderId="0" xfId="0" applyFill="1">
      <alignment vertical="center"/>
    </xf>
    <xf numFmtId="2" fontId="0" fillId="30" borderId="0" xfId="0" applyNumberFormat="1" applyFill="1">
      <alignment vertical="center"/>
    </xf>
    <xf numFmtId="2" fontId="0" fillId="21" borderId="0" xfId="0" applyNumberFormat="1" applyFill="1">
      <alignment vertical="center"/>
    </xf>
    <xf numFmtId="2" fontId="0" fillId="31" borderId="0" xfId="0" applyNumberFormat="1" applyFill="1">
      <alignment vertical="center"/>
    </xf>
    <xf numFmtId="2" fontId="0" fillId="20" borderId="0" xfId="0" applyNumberFormat="1" applyFill="1" applyAlignment="1">
      <alignment horizontal="center" vertical="center"/>
    </xf>
    <xf numFmtId="204" fontId="0" fillId="30" borderId="0" xfId="0" applyNumberFormat="1" applyFill="1">
      <alignment vertical="center"/>
    </xf>
    <xf numFmtId="43" fontId="84" fillId="0" borderId="21" xfId="0" applyNumberFormat="1" applyFont="1" applyBorder="1" applyAlignment="1">
      <alignment horizontal="right" vertical="center"/>
    </xf>
    <xf numFmtId="43" fontId="70" fillId="0" borderId="21" xfId="2383" applyNumberFormat="1" applyFont="1" applyBorder="1" applyAlignment="1">
      <alignment vertical="center"/>
    </xf>
    <xf numFmtId="178" fontId="66" fillId="0" borderId="21" xfId="2386" applyFont="1" applyBorder="1" applyAlignment="1">
      <alignment vertical="center"/>
    </xf>
    <xf numFmtId="178" fontId="66" fillId="0" borderId="4" xfId="2386" applyFont="1" applyBorder="1" applyAlignment="1">
      <alignment vertical="center"/>
    </xf>
    <xf numFmtId="9" fontId="133" fillId="0" borderId="33" xfId="2383" applyNumberFormat="1" applyFont="1" applyBorder="1" applyAlignment="1">
      <alignment horizontal="center" vertical="center"/>
    </xf>
    <xf numFmtId="41" fontId="79" fillId="0" borderId="39" xfId="2383" applyFont="1" applyBorder="1" applyAlignment="1">
      <alignment horizontal="right" vertical="center"/>
    </xf>
    <xf numFmtId="41" fontId="79" fillId="0" borderId="40" xfId="2383" applyFont="1" applyBorder="1" applyAlignment="1">
      <alignment horizontal="distributed" vertical="center" wrapText="1"/>
    </xf>
    <xf numFmtId="41" fontId="79" fillId="0" borderId="17" xfId="2383" applyFont="1" applyBorder="1" applyAlignment="1">
      <alignment horizontal="center" vertical="center"/>
    </xf>
    <xf numFmtId="41" fontId="79" fillId="0" borderId="48" xfId="2383" applyFont="1" applyBorder="1" applyAlignment="1">
      <alignment horizontal="center" vertical="center"/>
    </xf>
    <xf numFmtId="41" fontId="79" fillId="0" borderId="66" xfId="2383" applyFont="1" applyBorder="1" applyAlignment="1">
      <alignment horizontal="center" vertical="center"/>
    </xf>
    <xf numFmtId="43" fontId="83" fillId="0" borderId="35" xfId="2383" applyNumberFormat="1" applyFont="1" applyBorder="1" applyAlignment="1">
      <alignment vertical="center" shrinkToFit="1"/>
    </xf>
    <xf numFmtId="0" fontId="0" fillId="28" borderId="0" xfId="0" applyFill="1">
      <alignment vertical="center"/>
    </xf>
    <xf numFmtId="0" fontId="132" fillId="28" borderId="0" xfId="0" applyFont="1" applyFill="1">
      <alignment vertical="center"/>
    </xf>
    <xf numFmtId="9" fontId="19" fillId="0" borderId="33" xfId="2375" applyFont="1" applyBorder="1" applyAlignment="1">
      <alignment vertical="center"/>
    </xf>
    <xf numFmtId="9" fontId="133" fillId="0" borderId="31" xfId="2375" applyFont="1" applyBorder="1" applyAlignment="1">
      <alignment horizontal="center" vertical="center"/>
    </xf>
    <xf numFmtId="9" fontId="19" fillId="0" borderId="103" xfId="2375" applyFont="1" applyBorder="1" applyAlignment="1">
      <alignment vertical="center"/>
    </xf>
    <xf numFmtId="0" fontId="71" fillId="0" borderId="0" xfId="2407" applyFont="1" applyAlignment="1">
      <alignment horizontal="center"/>
    </xf>
    <xf numFmtId="0" fontId="72" fillId="0" borderId="0" xfId="2407" applyFont="1"/>
    <xf numFmtId="0" fontId="68" fillId="23" borderId="98" xfId="2408" applyFont="1" applyFill="1" applyBorder="1" applyAlignment="1">
      <alignment horizontal="center" vertical="center"/>
    </xf>
    <xf numFmtId="0" fontId="68" fillId="23" borderId="99" xfId="2408" applyFont="1" applyFill="1" applyBorder="1" applyAlignment="1">
      <alignment horizontal="center" vertical="center"/>
    </xf>
    <xf numFmtId="0" fontId="79" fillId="0" borderId="73" xfId="2408" applyFont="1" applyBorder="1" applyAlignment="1">
      <alignment horizontal="center" vertical="center"/>
    </xf>
    <xf numFmtId="0" fontId="79" fillId="0" borderId="95" xfId="2408" applyFont="1" applyBorder="1" applyAlignment="1">
      <alignment horizontal="center" vertical="center"/>
    </xf>
    <xf numFmtId="0" fontId="80" fillId="25" borderId="42" xfId="2408" applyFont="1" applyFill="1" applyBorder="1" applyAlignment="1">
      <alignment horizontal="center" vertical="center"/>
    </xf>
    <xf numFmtId="0" fontId="80" fillId="25" borderId="92" xfId="2408" applyFont="1" applyFill="1" applyBorder="1" applyAlignment="1">
      <alignment horizontal="center" vertical="center"/>
    </xf>
    <xf numFmtId="0" fontId="15" fillId="0" borderId="112" xfId="2408" applyFont="1" applyBorder="1" applyAlignment="1">
      <alignment horizontal="right" vertical="center"/>
    </xf>
    <xf numFmtId="0" fontId="15" fillId="0" borderId="22" xfId="2408" applyFont="1" applyBorder="1" applyAlignment="1">
      <alignment horizontal="right" vertical="center"/>
    </xf>
    <xf numFmtId="0" fontId="15" fillId="0" borderId="114" xfId="2408" applyFont="1" applyBorder="1" applyAlignment="1">
      <alignment horizontal="right" vertical="center"/>
    </xf>
    <xf numFmtId="0" fontId="15" fillId="0" borderId="21" xfId="2408" applyFont="1" applyBorder="1" applyAlignment="1">
      <alignment horizontal="right" vertical="center"/>
    </xf>
    <xf numFmtId="0" fontId="15" fillId="0" borderId="116" xfId="2408" applyFont="1" applyBorder="1" applyAlignment="1">
      <alignment horizontal="right" vertical="center"/>
    </xf>
    <xf numFmtId="0" fontId="15" fillId="0" borderId="60" xfId="2408" applyFont="1" applyBorder="1" applyAlignment="1">
      <alignment horizontal="right" vertical="center"/>
    </xf>
    <xf numFmtId="0" fontId="92" fillId="0" borderId="61" xfId="2408" applyFont="1" applyBorder="1" applyAlignment="1">
      <alignment horizontal="center" vertical="center"/>
    </xf>
    <xf numFmtId="0" fontId="92" fillId="0" borderId="64" xfId="2408" applyFont="1" applyBorder="1" applyAlignment="1">
      <alignment horizontal="center" vertical="center"/>
    </xf>
    <xf numFmtId="0" fontId="92" fillId="0" borderId="69" xfId="2408" applyFont="1" applyBorder="1" applyAlignment="1">
      <alignment horizontal="center" vertical="center"/>
    </xf>
    <xf numFmtId="0" fontId="92" fillId="0" borderId="90" xfId="2408" applyFont="1" applyBorder="1" applyAlignment="1">
      <alignment horizontal="center" vertical="center"/>
    </xf>
    <xf numFmtId="0" fontId="92" fillId="0" borderId="32" xfId="2408" applyFont="1" applyBorder="1" applyAlignment="1">
      <alignment horizontal="center" vertical="center"/>
    </xf>
    <xf numFmtId="0" fontId="79" fillId="20" borderId="71" xfId="2408" applyFont="1" applyFill="1" applyBorder="1" applyAlignment="1">
      <alignment horizontal="center" vertical="center"/>
    </xf>
    <xf numFmtId="0" fontId="79" fillId="20" borderId="4" xfId="2408" applyFont="1" applyFill="1" applyBorder="1" applyAlignment="1">
      <alignment horizontal="center" vertical="center"/>
    </xf>
    <xf numFmtId="0" fontId="79" fillId="27" borderId="34" xfId="2408" applyFont="1" applyFill="1" applyBorder="1" applyAlignment="1">
      <alignment horizontal="center" vertical="center"/>
    </xf>
    <xf numFmtId="0" fontId="79" fillId="27" borderId="35" xfId="2408" applyFont="1" applyFill="1" applyBorder="1" applyAlignment="1">
      <alignment horizontal="center" vertical="center"/>
    </xf>
    <xf numFmtId="0" fontId="103" fillId="27" borderId="80" xfId="2408" applyFont="1" applyFill="1" applyBorder="1" applyAlignment="1">
      <alignment horizontal="center" vertical="center"/>
    </xf>
    <xf numFmtId="0" fontId="103" fillId="27" borderId="82" xfId="2408" applyFont="1" applyFill="1" applyBorder="1" applyAlignment="1">
      <alignment horizontal="center" vertical="center"/>
    </xf>
    <xf numFmtId="0" fontId="15" fillId="20" borderId="71" xfId="2408" applyFont="1" applyFill="1" applyBorder="1" applyAlignment="1">
      <alignment horizontal="center" vertical="center"/>
    </xf>
    <xf numFmtId="0" fontId="15" fillId="20" borderId="4" xfId="2408" applyFont="1" applyFill="1" applyBorder="1" applyAlignment="1">
      <alignment horizontal="center" vertical="center"/>
    </xf>
    <xf numFmtId="0" fontId="79" fillId="20" borderId="34" xfId="2408" applyFont="1" applyFill="1" applyBorder="1" applyAlignment="1">
      <alignment horizontal="center" vertical="center"/>
    </xf>
    <xf numFmtId="0" fontId="79" fillId="20" borderId="92" xfId="2408" applyFont="1" applyFill="1" applyBorder="1" applyAlignment="1">
      <alignment horizontal="center" vertical="center"/>
    </xf>
    <xf numFmtId="0" fontId="92" fillId="0" borderId="74" xfId="2408" applyFont="1" applyBorder="1" applyAlignment="1">
      <alignment horizontal="center" vertical="center"/>
    </xf>
    <xf numFmtId="0" fontId="19" fillId="0" borderId="75" xfId="2410" applyFont="1" applyBorder="1" applyAlignment="1">
      <alignment horizontal="center" vertical="center"/>
    </xf>
    <xf numFmtId="0" fontId="19" fillId="0" borderId="76" xfId="2410" applyFont="1" applyBorder="1" applyAlignment="1">
      <alignment horizontal="center" vertical="center"/>
    </xf>
    <xf numFmtId="0" fontId="63" fillId="0" borderId="0" xfId="2410" applyFont="1" applyAlignment="1">
      <alignment horizontal="center"/>
    </xf>
    <xf numFmtId="0" fontId="19" fillId="0" borderId="69" xfId="2410" applyFont="1" applyBorder="1" applyAlignment="1">
      <alignment horizontal="center" vertical="center"/>
    </xf>
    <xf numFmtId="0" fontId="19" fillId="0" borderId="20" xfId="2410" applyFont="1" applyBorder="1" applyAlignment="1">
      <alignment horizontal="center" vertical="center"/>
    </xf>
    <xf numFmtId="0" fontId="19" fillId="0" borderId="71" xfId="2410" applyFont="1" applyBorder="1" applyAlignment="1">
      <alignment horizontal="center" vertical="center"/>
    </xf>
    <xf numFmtId="0" fontId="19" fillId="0" borderId="69" xfId="2410" applyFont="1" applyBorder="1" applyAlignment="1">
      <alignment horizontal="center" vertical="center" wrapText="1"/>
    </xf>
    <xf numFmtId="0" fontId="19" fillId="0" borderId="70" xfId="2410" applyFont="1" applyBorder="1" applyAlignment="1">
      <alignment horizontal="center" vertical="center"/>
    </xf>
    <xf numFmtId="0" fontId="19" fillId="0" borderId="81" xfId="2410" applyFont="1" applyBorder="1" applyAlignment="1">
      <alignment horizontal="center" vertical="center"/>
    </xf>
    <xf numFmtId="0" fontId="19" fillId="0" borderId="95" xfId="2410" applyFont="1" applyBorder="1" applyAlignment="1">
      <alignment horizontal="center" vertical="center"/>
    </xf>
    <xf numFmtId="0" fontId="19" fillId="0" borderId="82" xfId="2410" applyFont="1" applyBorder="1" applyAlignment="1">
      <alignment horizontal="center" vertical="center"/>
    </xf>
    <xf numFmtId="0" fontId="19" fillId="0" borderId="77" xfId="2410" applyFont="1" applyBorder="1" applyAlignment="1">
      <alignment horizontal="center" vertical="center" wrapText="1"/>
    </xf>
    <xf numFmtId="0" fontId="19" fillId="0" borderId="29" xfId="2410" applyFont="1" applyBorder="1" applyAlignment="1">
      <alignment horizontal="center" vertical="center"/>
    </xf>
    <xf numFmtId="0" fontId="19" fillId="0" borderId="4" xfId="2410" applyFont="1" applyBorder="1" applyAlignment="1">
      <alignment horizontal="center" vertical="center"/>
    </xf>
    <xf numFmtId="0" fontId="19" fillId="0" borderId="78" xfId="2410" applyFont="1" applyBorder="1" applyAlignment="1">
      <alignment horizontal="center" vertical="center"/>
    </xf>
    <xf numFmtId="0" fontId="19" fillId="0" borderId="79" xfId="2410" applyFont="1" applyBorder="1" applyAlignment="1">
      <alignment horizontal="center" vertical="center"/>
    </xf>
    <xf numFmtId="0" fontId="19" fillId="0" borderId="80" xfId="241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176" fontId="15" fillId="0" borderId="70" xfId="0" applyNumberFormat="1" applyFont="1" applyBorder="1" applyAlignment="1">
      <alignment horizontal="center" vertical="center"/>
    </xf>
    <xf numFmtId="176" fontId="15" fillId="0" borderId="77" xfId="0" applyNumberFormat="1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176" fontId="15" fillId="0" borderId="58" xfId="0" applyNumberFormat="1" applyFont="1" applyBorder="1" applyAlignment="1">
      <alignment horizontal="center" vertical="center"/>
    </xf>
    <xf numFmtId="176" fontId="15" fillId="0" borderId="29" xfId="0" applyNumberFormat="1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15" fillId="0" borderId="105" xfId="0" applyFont="1" applyBorder="1" applyAlignment="1">
      <alignment horizontal="center" vertical="center"/>
    </xf>
    <xf numFmtId="0" fontId="15" fillId="0" borderId="96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5" fillId="20" borderId="22" xfId="0" applyFont="1" applyFill="1" applyBorder="1" applyAlignment="1">
      <alignment horizontal="center" vertical="center"/>
    </xf>
    <xf numFmtId="0" fontId="15" fillId="20" borderId="21" xfId="0" applyFont="1" applyFill="1" applyBorder="1" applyAlignment="1">
      <alignment horizontal="center" vertical="center"/>
    </xf>
    <xf numFmtId="0" fontId="15" fillId="0" borderId="104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97" fillId="26" borderId="5" xfId="2489" applyFont="1" applyFill="1" applyBorder="1" applyAlignment="1">
      <alignment horizontal="center" vertical="center"/>
    </xf>
    <xf numFmtId="0" fontId="98" fillId="0" borderId="17" xfId="2496" applyFont="1" applyBorder="1" applyAlignment="1">
      <alignment horizontal="center" vertical="center" wrapText="1"/>
      <protection locked="0"/>
    </xf>
    <xf numFmtId="0" fontId="78" fillId="26" borderId="43" xfId="2490" applyFont="1" applyFill="1" applyBorder="1" applyAlignment="1">
      <alignment horizontal="center" vertical="center" wrapText="1"/>
    </xf>
    <xf numFmtId="0" fontId="78" fillId="26" borderId="16" xfId="2490" applyFont="1" applyFill="1" applyBorder="1" applyAlignment="1">
      <alignment horizontal="center" vertical="center" wrapText="1"/>
    </xf>
    <xf numFmtId="0" fontId="78" fillId="26" borderId="44" xfId="2490" applyFont="1" applyFill="1" applyBorder="1" applyAlignment="1">
      <alignment horizontal="center" vertical="center" wrapText="1"/>
    </xf>
    <xf numFmtId="0" fontId="15" fillId="26" borderId="17" xfId="2490" applyFont="1" applyFill="1" applyBorder="1" applyAlignment="1">
      <alignment horizontal="center" vertical="center" wrapText="1"/>
    </xf>
    <xf numFmtId="0" fontId="98" fillId="64" borderId="17" xfId="2501" applyFont="1" applyFill="1" applyBorder="1" applyAlignment="1">
      <alignment horizontal="center" vertical="center" wrapText="1"/>
      <protection locked="0"/>
    </xf>
    <xf numFmtId="0" fontId="96" fillId="0" borderId="17" xfId="2497" applyFont="1" applyBorder="1" applyAlignment="1">
      <alignment horizontal="center" vertical="center" wrapText="1"/>
      <protection locked="0"/>
    </xf>
    <xf numFmtId="0" fontId="67" fillId="26" borderId="43" xfId="2491" applyFont="1" applyFill="1" applyBorder="1" applyAlignment="1">
      <alignment horizontal="center" vertical="center"/>
    </xf>
    <xf numFmtId="0" fontId="67" fillId="26" borderId="16" xfId="2491" applyFont="1" applyFill="1" applyBorder="1" applyAlignment="1">
      <alignment horizontal="center" vertical="center"/>
    </xf>
    <xf numFmtId="0" fontId="67" fillId="26" borderId="44" xfId="2491" applyFont="1" applyFill="1" applyBorder="1" applyAlignment="1">
      <alignment horizontal="center" vertical="center"/>
    </xf>
    <xf numFmtId="0" fontId="15" fillId="26" borderId="86" xfId="2491" applyFont="1" applyFill="1" applyBorder="1" applyAlignment="1">
      <alignment horizontal="center" vertical="center"/>
    </xf>
    <xf numFmtId="0" fontId="15" fillId="26" borderId="45" xfId="2491" applyFont="1" applyFill="1" applyBorder="1" applyAlignment="1">
      <alignment horizontal="center" vertical="center"/>
    </xf>
    <xf numFmtId="0" fontId="15" fillId="26" borderId="51" xfId="2491" applyFont="1" applyFill="1" applyBorder="1" applyAlignment="1">
      <alignment horizontal="center" vertical="center"/>
    </xf>
    <xf numFmtId="0" fontId="15" fillId="26" borderId="94" xfId="2491" applyFont="1" applyFill="1" applyBorder="1" applyAlignment="1">
      <alignment horizontal="center" vertical="center"/>
    </xf>
    <xf numFmtId="0" fontId="15" fillId="26" borderId="93" xfId="2491" applyFont="1" applyFill="1" applyBorder="1" applyAlignment="1">
      <alignment horizontal="center" vertical="center"/>
    </xf>
    <xf numFmtId="0" fontId="15" fillId="26" borderId="89" xfId="2491" applyFont="1" applyFill="1" applyBorder="1" applyAlignment="1">
      <alignment horizontal="center" vertical="center"/>
    </xf>
    <xf numFmtId="0" fontId="15" fillId="26" borderId="1" xfId="2491" applyFont="1" applyFill="1" applyBorder="1" applyAlignment="1">
      <alignment horizontal="center" vertical="center"/>
    </xf>
    <xf numFmtId="0" fontId="15" fillId="26" borderId="86" xfId="2491" applyFont="1" applyFill="1" applyBorder="1" applyAlignment="1">
      <alignment horizontal="center" vertical="center" wrapText="1"/>
    </xf>
    <xf numFmtId="0" fontId="15" fillId="26" borderId="43" xfId="2491" applyFont="1" applyFill="1" applyBorder="1" applyAlignment="1">
      <alignment horizontal="center" vertical="center"/>
    </xf>
    <xf numFmtId="0" fontId="15" fillId="26" borderId="16" xfId="2491" applyFont="1" applyFill="1" applyBorder="1" applyAlignment="1">
      <alignment horizontal="center" vertical="center"/>
    </xf>
    <xf numFmtId="0" fontId="15" fillId="26" borderId="44" xfId="2491" applyFont="1" applyFill="1" applyBorder="1" applyAlignment="1">
      <alignment horizontal="center" vertical="center"/>
    </xf>
    <xf numFmtId="0" fontId="15" fillId="26" borderId="43" xfId="2490" applyFont="1" applyFill="1" applyBorder="1" applyAlignment="1">
      <alignment horizontal="center" vertical="center"/>
    </xf>
    <xf numFmtId="0" fontId="15" fillId="26" borderId="44" xfId="2490" applyFont="1" applyFill="1" applyBorder="1" applyAlignment="1">
      <alignment horizontal="center" vertical="center"/>
    </xf>
    <xf numFmtId="0" fontId="96" fillId="0" borderId="43" xfId="2497" applyFont="1" applyBorder="1" applyAlignment="1">
      <alignment horizontal="center" vertical="center" wrapText="1"/>
      <protection locked="0"/>
    </xf>
    <xf numFmtId="0" fontId="96" fillId="0" borderId="16" xfId="2497" applyFont="1" applyBorder="1" applyAlignment="1">
      <alignment horizontal="center" vertical="center" wrapText="1"/>
      <protection locked="0"/>
    </xf>
    <xf numFmtId="0" fontId="96" fillId="0" borderId="44" xfId="2497" applyFont="1" applyBorder="1" applyAlignment="1">
      <alignment horizontal="center" vertical="center" wrapText="1"/>
      <protection locked="0"/>
    </xf>
    <xf numFmtId="0" fontId="96" fillId="0" borderId="17" xfId="2498" applyFont="1" applyBorder="1" applyAlignment="1">
      <alignment horizontal="center" vertical="center" wrapText="1"/>
      <protection locked="0"/>
    </xf>
    <xf numFmtId="0" fontId="67" fillId="26" borderId="0" xfId="2492" applyFont="1" applyFill="1" applyAlignment="1">
      <alignment horizontal="center" vertical="center"/>
    </xf>
    <xf numFmtId="0" fontId="79" fillId="26" borderId="86" xfId="2492" applyFont="1" applyFill="1" applyBorder="1" applyAlignment="1">
      <alignment horizontal="center" vertical="center"/>
    </xf>
    <xf numFmtId="0" fontId="79" fillId="26" borderId="45" xfId="2492" applyFont="1" applyFill="1" applyBorder="1" applyAlignment="1">
      <alignment horizontal="center" vertical="center"/>
    </xf>
    <xf numFmtId="0" fontId="79" fillId="26" borderId="51" xfId="2492" applyFont="1" applyFill="1" applyBorder="1" applyAlignment="1">
      <alignment horizontal="center" vertical="center"/>
    </xf>
    <xf numFmtId="0" fontId="79" fillId="26" borderId="94" xfId="2492" applyFont="1" applyFill="1" applyBorder="1" applyAlignment="1">
      <alignment horizontal="center" vertical="center"/>
    </xf>
    <xf numFmtId="0" fontId="79" fillId="26" borderId="93" xfId="2492" applyFont="1" applyFill="1" applyBorder="1" applyAlignment="1">
      <alignment horizontal="center" vertical="center"/>
    </xf>
    <xf numFmtId="0" fontId="79" fillId="26" borderId="89" xfId="2492" applyFont="1" applyFill="1" applyBorder="1" applyAlignment="1">
      <alignment horizontal="center" vertical="center"/>
    </xf>
    <xf numFmtId="0" fontId="79" fillId="26" borderId="1" xfId="2492" applyFont="1" applyFill="1" applyBorder="1" applyAlignment="1">
      <alignment horizontal="center" vertical="center"/>
    </xf>
    <xf numFmtId="0" fontId="79" fillId="26" borderId="86" xfId="2492" applyFont="1" applyFill="1" applyBorder="1" applyAlignment="1">
      <alignment horizontal="center" vertical="center" wrapText="1"/>
    </xf>
    <xf numFmtId="0" fontId="88" fillId="26" borderId="43" xfId="2491" applyFont="1" applyFill="1" applyBorder="1" applyAlignment="1">
      <alignment horizontal="center" vertical="center"/>
    </xf>
    <xf numFmtId="0" fontId="88" fillId="26" borderId="16" xfId="2491" applyFont="1" applyFill="1" applyBorder="1" applyAlignment="1">
      <alignment horizontal="center" vertical="center"/>
    </xf>
    <xf numFmtId="0" fontId="88" fillId="26" borderId="44" xfId="2491" applyFont="1" applyFill="1" applyBorder="1" applyAlignment="1">
      <alignment horizontal="center" vertical="center"/>
    </xf>
    <xf numFmtId="0" fontId="79" fillId="26" borderId="43" xfId="2490" applyFont="1" applyFill="1" applyBorder="1" applyAlignment="1">
      <alignment horizontal="center" vertical="center"/>
    </xf>
    <xf numFmtId="0" fontId="79" fillId="26" borderId="44" xfId="2490" applyFont="1" applyFill="1" applyBorder="1" applyAlignment="1">
      <alignment horizontal="center" vertical="center"/>
    </xf>
    <xf numFmtId="0" fontId="98" fillId="65" borderId="43" xfId="2504" applyFont="1" applyFill="1" applyBorder="1" applyAlignment="1">
      <alignment horizontal="center" vertical="center" wrapText="1"/>
      <protection locked="0"/>
    </xf>
    <xf numFmtId="0" fontId="98" fillId="65" borderId="16" xfId="2504" applyFont="1" applyFill="1" applyBorder="1" applyAlignment="1">
      <alignment horizontal="center" vertical="center" wrapText="1"/>
      <protection locked="0"/>
    </xf>
    <xf numFmtId="0" fontId="98" fillId="65" borderId="44" xfId="2504" applyFont="1" applyFill="1" applyBorder="1" applyAlignment="1">
      <alignment horizontal="center" vertical="center" wrapText="1"/>
      <protection locked="0"/>
    </xf>
    <xf numFmtId="0" fontId="78" fillId="26" borderId="0" xfId="2493" applyFont="1" applyFill="1" applyAlignment="1">
      <alignment horizontal="center" vertical="center"/>
    </xf>
    <xf numFmtId="178" fontId="79" fillId="0" borderId="0" xfId="2409" applyNumberFormat="1" applyFont="1" applyAlignment="1">
      <alignment horizontal="center" vertical="center"/>
    </xf>
    <xf numFmtId="178" fontId="79" fillId="21" borderId="64" xfId="2385" applyFont="1" applyFill="1" applyBorder="1" applyAlignment="1">
      <alignment horizontal="center" vertical="center"/>
    </xf>
    <xf numFmtId="178" fontId="79" fillId="21" borderId="65" xfId="2385" applyFont="1" applyFill="1" applyBorder="1" applyAlignment="1">
      <alignment horizontal="center" vertical="center"/>
    </xf>
    <xf numFmtId="41" fontId="79" fillId="0" borderId="89" xfId="2383" applyFont="1" applyBorder="1" applyAlignment="1">
      <alignment horizontal="center" vertical="center"/>
    </xf>
    <xf numFmtId="41" fontId="79" fillId="0" borderId="5" xfId="2383" applyFont="1" applyBorder="1" applyAlignment="1">
      <alignment horizontal="center" vertical="center"/>
    </xf>
    <xf numFmtId="43" fontId="79" fillId="21" borderId="61" xfId="2385" applyNumberFormat="1" applyFont="1" applyFill="1" applyBorder="1" applyAlignment="1">
      <alignment horizontal="center" vertical="center"/>
    </xf>
    <xf numFmtId="178" fontId="79" fillId="21" borderId="47" xfId="2385" applyFont="1" applyFill="1" applyBorder="1" applyAlignment="1">
      <alignment horizontal="center" vertical="center"/>
    </xf>
    <xf numFmtId="41" fontId="79" fillId="0" borderId="61" xfId="2383" applyFont="1" applyBorder="1" applyAlignment="1">
      <alignment horizontal="center" vertical="center"/>
    </xf>
    <xf numFmtId="41" fontId="79" fillId="0" borderId="47" xfId="2383" applyFont="1" applyBorder="1" applyAlignment="1">
      <alignment horizontal="center" vertical="center"/>
    </xf>
    <xf numFmtId="41" fontId="79" fillId="0" borderId="64" xfId="2383" applyFont="1" applyBorder="1" applyAlignment="1">
      <alignment horizontal="center" vertical="center"/>
    </xf>
    <xf numFmtId="41" fontId="79" fillId="0" borderId="65" xfId="2383" applyFont="1" applyBorder="1" applyAlignment="1">
      <alignment horizontal="center" vertical="center"/>
    </xf>
    <xf numFmtId="0" fontId="79" fillId="0" borderId="39" xfId="2409" applyFont="1" applyBorder="1" applyAlignment="1">
      <alignment horizontal="center" vertical="center" wrapText="1"/>
    </xf>
    <xf numFmtId="0" fontId="79" fillId="0" borderId="68" xfId="2409" applyFont="1" applyBorder="1" applyAlignment="1">
      <alignment horizontal="center" vertical="center" wrapText="1"/>
    </xf>
    <xf numFmtId="0" fontId="79" fillId="21" borderId="83" xfId="2409" applyFont="1" applyFill="1" applyBorder="1" applyAlignment="1">
      <alignment horizontal="center" vertical="center"/>
    </xf>
    <xf numFmtId="0" fontId="79" fillId="21" borderId="84" xfId="2409" applyFont="1" applyFill="1" applyBorder="1" applyAlignment="1">
      <alignment horizontal="center" vertical="center"/>
    </xf>
    <xf numFmtId="0" fontId="79" fillId="21" borderId="85" xfId="2409" applyFont="1" applyFill="1" applyBorder="1" applyAlignment="1">
      <alignment horizontal="center" vertical="center"/>
    </xf>
    <xf numFmtId="0" fontId="79" fillId="0" borderId="86" xfId="2409" applyFont="1" applyBorder="1" applyAlignment="1">
      <alignment horizontal="center" vertical="center"/>
    </xf>
    <xf numFmtId="0" fontId="79" fillId="0" borderId="45" xfId="2409" applyFont="1" applyBorder="1" applyAlignment="1">
      <alignment horizontal="center" vertical="center"/>
    </xf>
    <xf numFmtId="0" fontId="79" fillId="0" borderId="87" xfId="2409" applyFont="1" applyBorder="1" applyAlignment="1">
      <alignment horizontal="center" vertical="center"/>
    </xf>
    <xf numFmtId="0" fontId="79" fillId="21" borderId="86" xfId="2409" applyFont="1" applyFill="1" applyBorder="1" applyAlignment="1">
      <alignment horizontal="center" vertical="center"/>
    </xf>
    <xf numFmtId="0" fontId="79" fillId="21" borderId="45" xfId="2409" applyFont="1" applyFill="1" applyBorder="1" applyAlignment="1">
      <alignment horizontal="center" vertical="center"/>
    </xf>
    <xf numFmtId="0" fontId="79" fillId="21" borderId="87" xfId="2409" applyFont="1" applyFill="1" applyBorder="1" applyAlignment="1">
      <alignment horizontal="center" vertical="center"/>
    </xf>
    <xf numFmtId="0" fontId="79" fillId="0" borderId="83" xfId="2409" applyFont="1" applyBorder="1" applyAlignment="1">
      <alignment horizontal="center" vertical="center"/>
    </xf>
    <xf numFmtId="0" fontId="79" fillId="0" borderId="88" xfId="2409" applyFont="1" applyBorder="1" applyAlignment="1">
      <alignment horizontal="center" vertical="center"/>
    </xf>
  </cellXfs>
  <cellStyles count="2555">
    <cellStyle name="' '" xfId="2"/>
    <cellStyle name="(1)" xfId="3"/>
    <cellStyle name="??&amp;O?&amp;H?_x0008__x000f__x0007_?_x0007__x0001__x0001_" xfId="4"/>
    <cellStyle name="??&amp;O?&amp;H?_x0008_??_x0007__x0001__x0001_" xfId="5"/>
    <cellStyle name="?W?_laroux" xfId="6"/>
    <cellStyle name="_1(1).설계설명서(오션뷰)" xfId="7"/>
    <cellStyle name="_1.표지 외(유천4)" xfId="8"/>
    <cellStyle name="_2.수량산출-청송 현동 인지" xfId="9"/>
    <cellStyle name="_Book1" xfId="2319"/>
    <cellStyle name="_THP관설치" xfId="2320"/>
    <cellStyle name="_THP관설치_1-토적집계-구룡" xfId="2321"/>
    <cellStyle name="_THP관설치_두릉1제 수량산출서" xfId="2322"/>
    <cellStyle name="_THP관설치_두릉1제 수량산출서_1-토적집계-구룡" xfId="2323"/>
    <cellStyle name="_THP관설치_인계1공구 수량산출" xfId="2324"/>
    <cellStyle name="_THP관설치_인계1공구 수량산출_1-토적집계-구룡" xfId="2325"/>
    <cellStyle name="_THP관설치_총자재집계표" xfId="2326"/>
    <cellStyle name="_THP관설치_총자재집계표_1-토적집계-구룡" xfId="2327"/>
    <cellStyle name="_개  거" xfId="10"/>
    <cellStyle name="_개  거_1-토적집계-구룡" xfId="11"/>
    <cellStyle name="_개  거_두릉1제 수량산출서" xfId="12"/>
    <cellStyle name="_개  거_두릉1제 수량산출서_1-토적집계-구룡" xfId="13"/>
    <cellStyle name="_개  거_인계1공구 수량산출" xfId="14"/>
    <cellStyle name="_개  거_인계1공구 수량산출_1-토적집계-구룡" xfId="15"/>
    <cellStyle name="_개  거_총자재집계표" xfId="16"/>
    <cellStyle name="_개  거_총자재집계표_1-토적집계-구룡" xfId="17"/>
    <cellStyle name="_구조도" xfId="18"/>
    <cellStyle name="_구조도_계간수로" xfId="19"/>
    <cellStyle name="_구조도_구조도" xfId="20"/>
    <cellStyle name="_구조도_구조도." xfId="21"/>
    <cellStyle name="_구조도_구조도_1" xfId="22"/>
    <cellStyle name="_구조도_구조도_a" xfId="26"/>
    <cellStyle name="_구조도_구조도_구조도" xfId="23"/>
    <cellStyle name="_구조도_구조도_구조도0" xfId="24"/>
    <cellStyle name="_구조도_구조도_변경" xfId="25"/>
    <cellStyle name="_구조도_구조도0" xfId="27"/>
    <cellStyle name="_구조도_구조도0_1" xfId="28"/>
    <cellStyle name="_구조도_구조도0_구조도0" xfId="29"/>
    <cellStyle name="_구조도_구조도22" xfId="30"/>
    <cellStyle name="_구조도_구조도-흙막이~" xfId="31"/>
    <cellStyle name="_구조도_구조물도" xfId="32"/>
    <cellStyle name="_구조도_바닥막이구조" xfId="33"/>
    <cellStyle name="_구조도_바닥막이구조도" xfId="34"/>
    <cellStyle name="_구조도_보막이구조도" xfId="35"/>
    <cellStyle name="_구조도0" xfId="36"/>
    <cellStyle name="_구조도0_1" xfId="37"/>
    <cellStyle name="_구조도0_구조도" xfId="38"/>
    <cellStyle name="_구조도0_구조도_구조도0" xfId="39"/>
    <cellStyle name="_구조도0_구조도0" xfId="40"/>
    <cellStyle name="_구조도0_바닥막이구조" xfId="41"/>
    <cellStyle name="_구조도0_바닥막이구조도" xfId="42"/>
    <cellStyle name="_금산제수량(70m)" xfId="43"/>
    <cellStyle name="_금산제수량(70m)_1-토적집계-구룡" xfId="44"/>
    <cellStyle name="_금산제수량(70m)_두릉1제 수량산출서" xfId="45"/>
    <cellStyle name="_금산제수량(70m)_두릉1제 수량산출서_1-토적집계-구룡" xfId="46"/>
    <cellStyle name="_금산제수량(70m)_인계1공구 수량산출" xfId="47"/>
    <cellStyle name="_금산제수량(70m)_인계1공구 수량산출_1-토적집계-구룡" xfId="48"/>
    <cellStyle name="_금산제수량(70m)_총자재집계표" xfId="49"/>
    <cellStyle name="_금산제수량(70m)_총자재집계표_1-토적집계-구룡" xfId="50"/>
    <cellStyle name="_금산제수량(전체최종)" xfId="51"/>
    <cellStyle name="_금산제수량(전체최종)_1-토적집계-구룡" xfId="52"/>
    <cellStyle name="_금산제수량(전체최종)_두릉1제 수량산출서" xfId="53"/>
    <cellStyle name="_금산제수량(전체최종)_두릉1제 수량산출서_1-토적집계-구룡" xfId="54"/>
    <cellStyle name="_금산제수량(전체최종)_인계1공구 수량산출" xfId="55"/>
    <cellStyle name="_금산제수량(전체최종)_인계1공구 수량산출_1-토적집계-구룡" xfId="56"/>
    <cellStyle name="_금산제수량(전체최종)_총자재집계표" xfId="57"/>
    <cellStyle name="_금산제수량(전체최종)_총자재집계표_1-토적집계-구룡" xfId="58"/>
    <cellStyle name="_금산제수량산출서" xfId="59"/>
    <cellStyle name="_금산제수량산출서_1-토적집계-구룡" xfId="60"/>
    <cellStyle name="_금산제수량산출서_두릉1제 수량산출서" xfId="61"/>
    <cellStyle name="_금산제수량산출서_두릉1제 수량산출서_1-토적집계-구룡" xfId="62"/>
    <cellStyle name="_금산제수량산출서_인계1공구 수량산출" xfId="63"/>
    <cellStyle name="_금산제수량산출서_인계1공구 수량산출_1-토적집계-구룡" xfId="64"/>
    <cellStyle name="_금산제수량산출서_총자재집계표" xfId="65"/>
    <cellStyle name="_금산제수량산출서_총자재집계표_1-토적집계-구룡" xfId="66"/>
    <cellStyle name="_내역서2" xfId="67"/>
    <cellStyle name="_단계천(수량)" xfId="68"/>
    <cellStyle name="_단계천(수량)_1-토적집계-구룡" xfId="69"/>
    <cellStyle name="_단계천(수량)_두릉1제 수량산출서" xfId="70"/>
    <cellStyle name="_단계천(수량)_두릉1제 수량산출서_1-토적집계-구룡" xfId="71"/>
    <cellStyle name="_단계천(수량)_인계1공구 수량산출" xfId="72"/>
    <cellStyle name="_단계천(수량)_인계1공구 수량산출_1-토적집계-구룡" xfId="73"/>
    <cellStyle name="_단계천(수량)_총자재집계표" xfId="74"/>
    <cellStyle name="_단계천(수량)_총자재집계표_1-토적집계-구룡" xfId="75"/>
    <cellStyle name="_달비골설계서" xfId="76"/>
    <cellStyle name="_대곡리(한실도로)" xfId="77"/>
    <cellStyle name="_도곡1교 교대 수량" xfId="78"/>
    <cellStyle name="_도곡1교 교대 수량_1-토적집계-구룡" xfId="79"/>
    <cellStyle name="_도곡1교 교대 수량_구조도" xfId="80"/>
    <cellStyle name="_도곡1교 교대 수량_구조도_계간수로" xfId="81"/>
    <cellStyle name="_도곡1교 교대 수량_구조도_구조도" xfId="82"/>
    <cellStyle name="_도곡1교 교대 수량_구조도_구조도." xfId="83"/>
    <cellStyle name="_도곡1교 교대 수량_구조도_구조도_1" xfId="84"/>
    <cellStyle name="_도곡1교 교대 수량_구조도_구조도_a" xfId="88"/>
    <cellStyle name="_도곡1교 교대 수량_구조도_구조도_구조도" xfId="85"/>
    <cellStyle name="_도곡1교 교대 수량_구조도_구조도_구조도0" xfId="86"/>
    <cellStyle name="_도곡1교 교대 수량_구조도_구조도_변경" xfId="87"/>
    <cellStyle name="_도곡1교 교대 수량_구조도_구조도0" xfId="89"/>
    <cellStyle name="_도곡1교 교대 수량_구조도_구조도0_1" xfId="90"/>
    <cellStyle name="_도곡1교 교대 수량_구조도_구조도0_구조도0" xfId="91"/>
    <cellStyle name="_도곡1교 교대 수량_구조도_구조도22" xfId="92"/>
    <cellStyle name="_도곡1교 교대 수량_구조도_구조도-흙막이~" xfId="93"/>
    <cellStyle name="_도곡1교 교대 수량_구조도_구조물도" xfId="94"/>
    <cellStyle name="_도곡1교 교대 수량_구조도_바닥막이구조" xfId="95"/>
    <cellStyle name="_도곡1교 교대 수량_구조도_바닥막이구조도" xfId="96"/>
    <cellStyle name="_도곡1교 교대 수량_구조도_보막이구조도" xfId="97"/>
    <cellStyle name="_도곡1교 교대 수량_구조도0" xfId="98"/>
    <cellStyle name="_도곡1교 교대 수량_구조도0_1" xfId="99"/>
    <cellStyle name="_도곡1교 교대 수량_구조도0_구조도" xfId="100"/>
    <cellStyle name="_도곡1교 교대 수량_구조도0_구조도_구조도0" xfId="101"/>
    <cellStyle name="_도곡1교 교대 수량_구조도0_구조도0" xfId="102"/>
    <cellStyle name="_도곡1교 교대 수량_구조도0_바닥막이구조" xfId="103"/>
    <cellStyle name="_도곡1교 교대 수량_구조도0_바닥막이구조도" xfId="104"/>
    <cellStyle name="_도곡1교 교대 수량_내역서2" xfId="105"/>
    <cellStyle name="_도곡1교 교대 수량_바닥막이구조" xfId="106"/>
    <cellStyle name="_도곡1교 교대 수량_설계내역(원본)" xfId="107"/>
    <cellStyle name="_도곡1교 교대 수량_설계내역(원본)_설계내역(구미정)" xfId="108"/>
    <cellStyle name="_도곡1교 교대 수량_설계내역(원본)_설계내역(원본)" xfId="109"/>
    <cellStyle name="_도곡1교 교대 수량_신촌-유곡(암거)" xfId="110"/>
    <cellStyle name="_도곡1교 교대 수량_신촌-유곡(암거)_04 BOX집" xfId="111"/>
    <cellStyle name="_도곡1교 교대 수량_신촌-유곡(암거)_04 BOX집_1-토적집계-구룡" xfId="112"/>
    <cellStyle name="_도곡1교 교대 수량_신촌-유곡(암거)_04 BOX집_구조도" xfId="113"/>
    <cellStyle name="_도곡1교 교대 수량_신촌-유곡(암거)_04 BOX집_구조도_계간수로" xfId="114"/>
    <cellStyle name="_도곡1교 교대 수량_신촌-유곡(암거)_04 BOX집_구조도_구조도" xfId="115"/>
    <cellStyle name="_도곡1교 교대 수량_신촌-유곡(암거)_04 BOX집_구조도_구조도." xfId="116"/>
    <cellStyle name="_도곡1교 교대 수량_신촌-유곡(암거)_04 BOX집_구조도_구조도_1" xfId="117"/>
    <cellStyle name="_도곡1교 교대 수량_신촌-유곡(암거)_04 BOX집_구조도_구조도_a" xfId="121"/>
    <cellStyle name="_도곡1교 교대 수량_신촌-유곡(암거)_04 BOX집_구조도_구조도_구조도" xfId="118"/>
    <cellStyle name="_도곡1교 교대 수량_신촌-유곡(암거)_04 BOX집_구조도_구조도_구조도0" xfId="119"/>
    <cellStyle name="_도곡1교 교대 수량_신촌-유곡(암거)_04 BOX집_구조도_구조도_변경" xfId="120"/>
    <cellStyle name="_도곡1교 교대 수량_신촌-유곡(암거)_04 BOX집_구조도_구조도0" xfId="122"/>
    <cellStyle name="_도곡1교 교대 수량_신촌-유곡(암거)_04 BOX집_구조도_구조도0_1" xfId="123"/>
    <cellStyle name="_도곡1교 교대 수량_신촌-유곡(암거)_04 BOX집_구조도_구조도0_구조도0" xfId="124"/>
    <cellStyle name="_도곡1교 교대 수량_신촌-유곡(암거)_04 BOX집_구조도_구조도22" xfId="125"/>
    <cellStyle name="_도곡1교 교대 수량_신촌-유곡(암거)_04 BOX집_구조도_구조도-흙막이~" xfId="126"/>
    <cellStyle name="_도곡1교 교대 수량_신촌-유곡(암거)_04 BOX집_구조도_구조물도" xfId="127"/>
    <cellStyle name="_도곡1교 교대 수량_신촌-유곡(암거)_04 BOX집_구조도_바닥막이구조" xfId="128"/>
    <cellStyle name="_도곡1교 교대 수량_신촌-유곡(암거)_04 BOX집_구조도_바닥막이구조도" xfId="129"/>
    <cellStyle name="_도곡1교 교대 수량_신촌-유곡(암거)_04 BOX집_구조도_보막이구조도" xfId="130"/>
    <cellStyle name="_도곡1교 교대 수량_신촌-유곡(암거)_04 BOX집_구조도0" xfId="131"/>
    <cellStyle name="_도곡1교 교대 수량_신촌-유곡(암거)_04 BOX집_구조도0_1" xfId="132"/>
    <cellStyle name="_도곡1교 교대 수량_신촌-유곡(암거)_04 BOX집_구조도0_구조도" xfId="133"/>
    <cellStyle name="_도곡1교 교대 수량_신촌-유곡(암거)_04 BOX집_구조도0_구조도_구조도0" xfId="134"/>
    <cellStyle name="_도곡1교 교대 수량_신촌-유곡(암거)_04 BOX집_구조도0_구조도0" xfId="135"/>
    <cellStyle name="_도곡1교 교대 수량_신촌-유곡(암거)_04 BOX집_구조도0_바닥막이구조" xfId="136"/>
    <cellStyle name="_도곡1교 교대 수량_신촌-유곡(암거)_04 BOX집_구조도0_바닥막이구조도" xfId="137"/>
    <cellStyle name="_도곡1교 교대 수량_신촌-유곡(암거)_04 BOX집_내역서2" xfId="138"/>
    <cellStyle name="_도곡1교 교대 수량_신촌-유곡(암거)_04 BOX집_바닥막이구조" xfId="139"/>
    <cellStyle name="_도곡1교 교대 수량_신촌-유곡(암거)_04 BOX집_설계내역(원본)" xfId="140"/>
    <cellStyle name="_도곡1교 교대 수량_신촌-유곡(암거)_04 BOX집_설계내역(원본)_설계내역(구미정)" xfId="141"/>
    <cellStyle name="_도곡1교 교대 수량_신촌-유곡(암거)_04 BOX집_설계내역(원본)_설계내역(원본)" xfId="142"/>
    <cellStyle name="_도곡1교 교대 수량_신촌-유곡(암거)_1-토적집계-구룡" xfId="143"/>
    <cellStyle name="_도곡1교 교대 수량_신촌-유곡(암거)_구조도" xfId="144"/>
    <cellStyle name="_도곡1교 교대 수량_신촌-유곡(암거)_구조도_계간수로" xfId="145"/>
    <cellStyle name="_도곡1교 교대 수량_신촌-유곡(암거)_구조도_구조도" xfId="146"/>
    <cellStyle name="_도곡1교 교대 수량_신촌-유곡(암거)_구조도_구조도." xfId="147"/>
    <cellStyle name="_도곡1교 교대 수량_신촌-유곡(암거)_구조도_구조도_1" xfId="148"/>
    <cellStyle name="_도곡1교 교대 수량_신촌-유곡(암거)_구조도_구조도_a" xfId="152"/>
    <cellStyle name="_도곡1교 교대 수량_신촌-유곡(암거)_구조도_구조도_구조도" xfId="149"/>
    <cellStyle name="_도곡1교 교대 수량_신촌-유곡(암거)_구조도_구조도_구조도0" xfId="150"/>
    <cellStyle name="_도곡1교 교대 수량_신촌-유곡(암거)_구조도_구조도_변경" xfId="151"/>
    <cellStyle name="_도곡1교 교대 수량_신촌-유곡(암거)_구조도_구조도0" xfId="153"/>
    <cellStyle name="_도곡1교 교대 수량_신촌-유곡(암거)_구조도_구조도0_1" xfId="154"/>
    <cellStyle name="_도곡1교 교대 수량_신촌-유곡(암거)_구조도_구조도0_구조도0" xfId="155"/>
    <cellStyle name="_도곡1교 교대 수량_신촌-유곡(암거)_구조도_구조도22" xfId="156"/>
    <cellStyle name="_도곡1교 교대 수량_신촌-유곡(암거)_구조도_구조도-흙막이~" xfId="157"/>
    <cellStyle name="_도곡1교 교대 수량_신촌-유곡(암거)_구조도_구조물도" xfId="158"/>
    <cellStyle name="_도곡1교 교대 수량_신촌-유곡(암거)_구조도_바닥막이구조" xfId="159"/>
    <cellStyle name="_도곡1교 교대 수량_신촌-유곡(암거)_구조도_바닥막이구조도" xfId="160"/>
    <cellStyle name="_도곡1교 교대 수량_신촌-유곡(암거)_구조도_보막이구조도" xfId="161"/>
    <cellStyle name="_도곡1교 교대 수량_신촌-유곡(암거)_구조도0" xfId="162"/>
    <cellStyle name="_도곡1교 교대 수량_신촌-유곡(암거)_구조도0_1" xfId="163"/>
    <cellStyle name="_도곡1교 교대 수량_신촌-유곡(암거)_구조도0_구조도" xfId="164"/>
    <cellStyle name="_도곡1교 교대 수량_신촌-유곡(암거)_구조도0_구조도_구조도0" xfId="165"/>
    <cellStyle name="_도곡1교 교대 수량_신촌-유곡(암거)_구조도0_구조도0" xfId="166"/>
    <cellStyle name="_도곡1교 교대 수량_신촌-유곡(암거)_구조도0_바닥막이구조" xfId="167"/>
    <cellStyle name="_도곡1교 교대 수량_신촌-유곡(암거)_구조도0_바닥막이구조도" xfId="168"/>
    <cellStyle name="_도곡1교 교대 수량_신촌-유곡(암거)_내역서2" xfId="169"/>
    <cellStyle name="_도곡1교 교대 수량_신촌-유곡(암거)_바닥막이구조" xfId="170"/>
    <cellStyle name="_도곡1교 교대 수량_신촌-유곡(암거)_설계내역(원본)" xfId="171"/>
    <cellStyle name="_도곡1교 교대 수량_신촌-유곡(암거)_설계내역(원본)_설계내역(구미정)" xfId="172"/>
    <cellStyle name="_도곡1교 교대 수량_신촌-유곡(암거)_설계내역(원본)_설계내역(원본)" xfId="173"/>
    <cellStyle name="_도곡1교 교대 수량_암거수량" xfId="174"/>
    <cellStyle name="_도곡1교 교대 수량_암거수량(2)" xfId="175"/>
    <cellStyle name="_도곡1교 교대 수량_암거수량(2)_04 BOX집" xfId="176"/>
    <cellStyle name="_도곡1교 교대 수량_암거수량(2)_04 BOX집_1-토적집계-구룡" xfId="177"/>
    <cellStyle name="_도곡1교 교대 수량_암거수량(2)_04 BOX집_구조도" xfId="178"/>
    <cellStyle name="_도곡1교 교대 수량_암거수량(2)_04 BOX집_구조도_계간수로" xfId="179"/>
    <cellStyle name="_도곡1교 교대 수량_암거수량(2)_04 BOX집_구조도_구조도" xfId="180"/>
    <cellStyle name="_도곡1교 교대 수량_암거수량(2)_04 BOX집_구조도_구조도." xfId="181"/>
    <cellStyle name="_도곡1교 교대 수량_암거수량(2)_04 BOX집_구조도_구조도_1" xfId="182"/>
    <cellStyle name="_도곡1교 교대 수량_암거수량(2)_04 BOX집_구조도_구조도_a" xfId="186"/>
    <cellStyle name="_도곡1교 교대 수량_암거수량(2)_04 BOX집_구조도_구조도_구조도" xfId="183"/>
    <cellStyle name="_도곡1교 교대 수량_암거수량(2)_04 BOX집_구조도_구조도_구조도0" xfId="184"/>
    <cellStyle name="_도곡1교 교대 수량_암거수량(2)_04 BOX집_구조도_구조도_변경" xfId="185"/>
    <cellStyle name="_도곡1교 교대 수량_암거수량(2)_04 BOX집_구조도_구조도0" xfId="187"/>
    <cellStyle name="_도곡1교 교대 수량_암거수량(2)_04 BOX집_구조도_구조도0_1" xfId="188"/>
    <cellStyle name="_도곡1교 교대 수량_암거수량(2)_04 BOX집_구조도_구조도0_구조도0" xfId="189"/>
    <cellStyle name="_도곡1교 교대 수량_암거수량(2)_04 BOX집_구조도_구조도22" xfId="190"/>
    <cellStyle name="_도곡1교 교대 수량_암거수량(2)_04 BOX집_구조도_구조도-흙막이~" xfId="191"/>
    <cellStyle name="_도곡1교 교대 수량_암거수량(2)_04 BOX집_구조도_구조물도" xfId="192"/>
    <cellStyle name="_도곡1교 교대 수량_암거수량(2)_04 BOX집_구조도_바닥막이구조" xfId="193"/>
    <cellStyle name="_도곡1교 교대 수량_암거수량(2)_04 BOX집_구조도_바닥막이구조도" xfId="194"/>
    <cellStyle name="_도곡1교 교대 수량_암거수량(2)_04 BOX집_구조도_보막이구조도" xfId="195"/>
    <cellStyle name="_도곡1교 교대 수량_암거수량(2)_04 BOX집_구조도0" xfId="196"/>
    <cellStyle name="_도곡1교 교대 수량_암거수량(2)_04 BOX집_구조도0_1" xfId="197"/>
    <cellStyle name="_도곡1교 교대 수량_암거수량(2)_04 BOX집_구조도0_구조도" xfId="198"/>
    <cellStyle name="_도곡1교 교대 수량_암거수량(2)_04 BOX집_구조도0_구조도_구조도0" xfId="199"/>
    <cellStyle name="_도곡1교 교대 수량_암거수량(2)_04 BOX집_구조도0_구조도0" xfId="200"/>
    <cellStyle name="_도곡1교 교대 수량_암거수량(2)_04 BOX집_구조도0_바닥막이구조" xfId="201"/>
    <cellStyle name="_도곡1교 교대 수량_암거수량(2)_04 BOX집_구조도0_바닥막이구조도" xfId="202"/>
    <cellStyle name="_도곡1교 교대 수량_암거수량(2)_04 BOX집_내역서2" xfId="203"/>
    <cellStyle name="_도곡1교 교대 수량_암거수량(2)_04 BOX집_바닥막이구조" xfId="204"/>
    <cellStyle name="_도곡1교 교대 수량_암거수량(2)_04 BOX집_설계내역(원본)" xfId="205"/>
    <cellStyle name="_도곡1교 교대 수량_암거수량(2)_04 BOX집_설계내역(원본)_설계내역(구미정)" xfId="206"/>
    <cellStyle name="_도곡1교 교대 수량_암거수량(2)_04 BOX집_설계내역(원본)_설계내역(원본)" xfId="207"/>
    <cellStyle name="_도곡1교 교대 수량_암거수량(2)_1-토적집계-구룡" xfId="208"/>
    <cellStyle name="_도곡1교 교대 수량_암거수량(2)_구조도" xfId="209"/>
    <cellStyle name="_도곡1교 교대 수량_암거수량(2)_구조도_계간수로" xfId="210"/>
    <cellStyle name="_도곡1교 교대 수량_암거수량(2)_구조도_구조도" xfId="211"/>
    <cellStyle name="_도곡1교 교대 수량_암거수량(2)_구조도_구조도." xfId="212"/>
    <cellStyle name="_도곡1교 교대 수량_암거수량(2)_구조도_구조도_1" xfId="213"/>
    <cellStyle name="_도곡1교 교대 수량_암거수량(2)_구조도_구조도_a" xfId="217"/>
    <cellStyle name="_도곡1교 교대 수량_암거수량(2)_구조도_구조도_구조도" xfId="214"/>
    <cellStyle name="_도곡1교 교대 수량_암거수량(2)_구조도_구조도_구조도0" xfId="215"/>
    <cellStyle name="_도곡1교 교대 수량_암거수량(2)_구조도_구조도_변경" xfId="216"/>
    <cellStyle name="_도곡1교 교대 수량_암거수량(2)_구조도_구조도0" xfId="218"/>
    <cellStyle name="_도곡1교 교대 수량_암거수량(2)_구조도_구조도0_1" xfId="219"/>
    <cellStyle name="_도곡1교 교대 수량_암거수량(2)_구조도_구조도0_구조도0" xfId="220"/>
    <cellStyle name="_도곡1교 교대 수량_암거수량(2)_구조도_구조도22" xfId="221"/>
    <cellStyle name="_도곡1교 교대 수량_암거수량(2)_구조도_구조도-흙막이~" xfId="222"/>
    <cellStyle name="_도곡1교 교대 수량_암거수량(2)_구조도_구조물도" xfId="223"/>
    <cellStyle name="_도곡1교 교대 수량_암거수량(2)_구조도_바닥막이구조" xfId="224"/>
    <cellStyle name="_도곡1교 교대 수량_암거수량(2)_구조도_바닥막이구조도" xfId="225"/>
    <cellStyle name="_도곡1교 교대 수량_암거수량(2)_구조도_보막이구조도" xfId="226"/>
    <cellStyle name="_도곡1교 교대 수량_암거수량(2)_구조도0" xfId="227"/>
    <cellStyle name="_도곡1교 교대 수량_암거수량(2)_구조도0_1" xfId="228"/>
    <cellStyle name="_도곡1교 교대 수량_암거수량(2)_구조도0_구조도" xfId="229"/>
    <cellStyle name="_도곡1교 교대 수량_암거수량(2)_구조도0_구조도_구조도0" xfId="230"/>
    <cellStyle name="_도곡1교 교대 수량_암거수량(2)_구조도0_구조도0" xfId="231"/>
    <cellStyle name="_도곡1교 교대 수량_암거수량(2)_구조도0_바닥막이구조" xfId="232"/>
    <cellStyle name="_도곡1교 교대 수량_암거수량(2)_구조도0_바닥막이구조도" xfId="233"/>
    <cellStyle name="_도곡1교 교대 수량_암거수량(2)_내역서2" xfId="234"/>
    <cellStyle name="_도곡1교 교대 수량_암거수량(2)_바닥막이구조" xfId="235"/>
    <cellStyle name="_도곡1교 교대 수량_암거수량(2)_설계내역(원본)" xfId="236"/>
    <cellStyle name="_도곡1교 교대 수량_암거수량(2)_설계내역(원본)_설계내역(구미정)" xfId="237"/>
    <cellStyle name="_도곡1교 교대 수량_암거수량(2)_설계내역(원본)_설계내역(원본)" xfId="238"/>
    <cellStyle name="_도곡1교 교대 수량_암거수량_04 BOX집" xfId="239"/>
    <cellStyle name="_도곡1교 교대 수량_암거수량_04 BOX집_1-토적집계-구룡" xfId="240"/>
    <cellStyle name="_도곡1교 교대 수량_암거수량_04 BOX집_구조도" xfId="241"/>
    <cellStyle name="_도곡1교 교대 수량_암거수량_04 BOX집_구조도_계간수로" xfId="242"/>
    <cellStyle name="_도곡1교 교대 수량_암거수량_04 BOX집_구조도_구조도" xfId="243"/>
    <cellStyle name="_도곡1교 교대 수량_암거수량_04 BOX집_구조도_구조도." xfId="244"/>
    <cellStyle name="_도곡1교 교대 수량_암거수량_04 BOX집_구조도_구조도_1" xfId="245"/>
    <cellStyle name="_도곡1교 교대 수량_암거수량_04 BOX집_구조도_구조도_a" xfId="249"/>
    <cellStyle name="_도곡1교 교대 수량_암거수량_04 BOX집_구조도_구조도_구조도" xfId="246"/>
    <cellStyle name="_도곡1교 교대 수량_암거수량_04 BOX집_구조도_구조도_구조도0" xfId="247"/>
    <cellStyle name="_도곡1교 교대 수량_암거수량_04 BOX집_구조도_구조도_변경" xfId="248"/>
    <cellStyle name="_도곡1교 교대 수량_암거수량_04 BOX집_구조도_구조도0" xfId="250"/>
    <cellStyle name="_도곡1교 교대 수량_암거수량_04 BOX집_구조도_구조도0_1" xfId="251"/>
    <cellStyle name="_도곡1교 교대 수량_암거수량_04 BOX집_구조도_구조도0_구조도0" xfId="252"/>
    <cellStyle name="_도곡1교 교대 수량_암거수량_04 BOX집_구조도_구조도22" xfId="253"/>
    <cellStyle name="_도곡1교 교대 수량_암거수량_04 BOX집_구조도_구조도-흙막이~" xfId="254"/>
    <cellStyle name="_도곡1교 교대 수량_암거수량_04 BOX집_구조도_구조물도" xfId="255"/>
    <cellStyle name="_도곡1교 교대 수량_암거수량_04 BOX집_구조도_바닥막이구조" xfId="256"/>
    <cellStyle name="_도곡1교 교대 수량_암거수량_04 BOX집_구조도_바닥막이구조도" xfId="257"/>
    <cellStyle name="_도곡1교 교대 수량_암거수량_04 BOX집_구조도_보막이구조도" xfId="258"/>
    <cellStyle name="_도곡1교 교대 수량_암거수량_04 BOX집_구조도0" xfId="259"/>
    <cellStyle name="_도곡1교 교대 수량_암거수량_04 BOX집_구조도0_1" xfId="260"/>
    <cellStyle name="_도곡1교 교대 수량_암거수량_04 BOX집_구조도0_구조도" xfId="261"/>
    <cellStyle name="_도곡1교 교대 수량_암거수량_04 BOX집_구조도0_구조도_구조도0" xfId="262"/>
    <cellStyle name="_도곡1교 교대 수량_암거수량_04 BOX집_구조도0_구조도0" xfId="263"/>
    <cellStyle name="_도곡1교 교대 수량_암거수량_04 BOX집_구조도0_바닥막이구조" xfId="264"/>
    <cellStyle name="_도곡1교 교대 수량_암거수량_04 BOX집_구조도0_바닥막이구조도" xfId="265"/>
    <cellStyle name="_도곡1교 교대 수량_암거수량_04 BOX집_내역서2" xfId="266"/>
    <cellStyle name="_도곡1교 교대 수량_암거수량_04 BOX집_바닥막이구조" xfId="267"/>
    <cellStyle name="_도곡1교 교대 수량_암거수량_04 BOX집_설계내역(원본)" xfId="268"/>
    <cellStyle name="_도곡1교 교대 수량_암거수량_04 BOX집_설계내역(원본)_설계내역(구미정)" xfId="269"/>
    <cellStyle name="_도곡1교 교대 수량_암거수량_04 BOX집_설계내역(원본)_설계내역(원본)" xfId="270"/>
    <cellStyle name="_도곡1교 교대 수량_암거수량_1-토적집계-구룡" xfId="271"/>
    <cellStyle name="_도곡1교 교대 수량_암거수량_구조도" xfId="272"/>
    <cellStyle name="_도곡1교 교대 수량_암거수량_구조도_계간수로" xfId="273"/>
    <cellStyle name="_도곡1교 교대 수량_암거수량_구조도_구조도" xfId="274"/>
    <cellStyle name="_도곡1교 교대 수량_암거수량_구조도_구조도." xfId="275"/>
    <cellStyle name="_도곡1교 교대 수량_암거수량_구조도_구조도_1" xfId="276"/>
    <cellStyle name="_도곡1교 교대 수량_암거수량_구조도_구조도_a" xfId="280"/>
    <cellStyle name="_도곡1교 교대 수량_암거수량_구조도_구조도_구조도" xfId="277"/>
    <cellStyle name="_도곡1교 교대 수량_암거수량_구조도_구조도_구조도0" xfId="278"/>
    <cellStyle name="_도곡1교 교대 수량_암거수량_구조도_구조도_변경" xfId="279"/>
    <cellStyle name="_도곡1교 교대 수량_암거수량_구조도_구조도0" xfId="281"/>
    <cellStyle name="_도곡1교 교대 수량_암거수량_구조도_구조도0_1" xfId="282"/>
    <cellStyle name="_도곡1교 교대 수량_암거수량_구조도_구조도0_구조도0" xfId="283"/>
    <cellStyle name="_도곡1교 교대 수량_암거수량_구조도_구조도22" xfId="284"/>
    <cellStyle name="_도곡1교 교대 수량_암거수량_구조도_구조도-흙막이~" xfId="285"/>
    <cellStyle name="_도곡1교 교대 수량_암거수량_구조도_구조물도" xfId="286"/>
    <cellStyle name="_도곡1교 교대 수량_암거수량_구조도_바닥막이구조" xfId="287"/>
    <cellStyle name="_도곡1교 교대 수량_암거수량_구조도_바닥막이구조도" xfId="288"/>
    <cellStyle name="_도곡1교 교대 수량_암거수량_구조도_보막이구조도" xfId="289"/>
    <cellStyle name="_도곡1교 교대 수량_암거수량_구조도0" xfId="290"/>
    <cellStyle name="_도곡1교 교대 수량_암거수량_구조도0_1" xfId="291"/>
    <cellStyle name="_도곡1교 교대 수량_암거수량_구조도0_구조도" xfId="292"/>
    <cellStyle name="_도곡1교 교대 수량_암거수량_구조도0_구조도_구조도0" xfId="293"/>
    <cellStyle name="_도곡1교 교대 수량_암거수량_구조도0_구조도0" xfId="294"/>
    <cellStyle name="_도곡1교 교대 수량_암거수량_구조도0_바닥막이구조" xfId="295"/>
    <cellStyle name="_도곡1교 교대 수량_암거수량_구조도0_바닥막이구조도" xfId="296"/>
    <cellStyle name="_도곡1교 교대 수량_암거수량_내역서2" xfId="297"/>
    <cellStyle name="_도곡1교 교대 수량_암거수량_바닥막이구조" xfId="298"/>
    <cellStyle name="_도곡1교 교대 수량_암거수량_설계내역(원본)" xfId="299"/>
    <cellStyle name="_도곡1교 교대 수량_암거수량_설계내역(원본)_설계내역(구미정)" xfId="300"/>
    <cellStyle name="_도곡1교 교대 수량_암거수량_설계내역(원본)_설계내역(원본)" xfId="301"/>
    <cellStyle name="_도곡1교 교대(시점) 수량" xfId="302"/>
    <cellStyle name="_도곡1교 교대(시점) 수량_1-토적집계-구룡" xfId="303"/>
    <cellStyle name="_도곡1교 교대(시점) 수량_구조도" xfId="304"/>
    <cellStyle name="_도곡1교 교대(시점) 수량_구조도_계간수로" xfId="305"/>
    <cellStyle name="_도곡1교 교대(시점) 수량_구조도_구조도" xfId="306"/>
    <cellStyle name="_도곡1교 교대(시점) 수량_구조도_구조도." xfId="307"/>
    <cellStyle name="_도곡1교 교대(시점) 수량_구조도_구조도_1" xfId="308"/>
    <cellStyle name="_도곡1교 교대(시점) 수량_구조도_구조도_a" xfId="312"/>
    <cellStyle name="_도곡1교 교대(시점) 수량_구조도_구조도_구조도" xfId="309"/>
    <cellStyle name="_도곡1교 교대(시점) 수량_구조도_구조도_구조도0" xfId="310"/>
    <cellStyle name="_도곡1교 교대(시점) 수량_구조도_구조도_변경" xfId="311"/>
    <cellStyle name="_도곡1교 교대(시점) 수량_구조도_구조도0" xfId="313"/>
    <cellStyle name="_도곡1교 교대(시점) 수량_구조도_구조도0_1" xfId="314"/>
    <cellStyle name="_도곡1교 교대(시점) 수량_구조도_구조도0_구조도0" xfId="315"/>
    <cellStyle name="_도곡1교 교대(시점) 수량_구조도_구조도22" xfId="316"/>
    <cellStyle name="_도곡1교 교대(시점) 수량_구조도_구조도-흙막이~" xfId="317"/>
    <cellStyle name="_도곡1교 교대(시점) 수량_구조도_구조물도" xfId="318"/>
    <cellStyle name="_도곡1교 교대(시점) 수량_구조도_바닥막이구조" xfId="319"/>
    <cellStyle name="_도곡1교 교대(시점) 수량_구조도_바닥막이구조도" xfId="320"/>
    <cellStyle name="_도곡1교 교대(시점) 수량_구조도_보막이구조도" xfId="321"/>
    <cellStyle name="_도곡1교 교대(시점) 수량_구조도0" xfId="322"/>
    <cellStyle name="_도곡1교 교대(시점) 수량_구조도0_1" xfId="323"/>
    <cellStyle name="_도곡1교 교대(시점) 수량_구조도0_구조도" xfId="324"/>
    <cellStyle name="_도곡1교 교대(시점) 수량_구조도0_구조도_구조도0" xfId="325"/>
    <cellStyle name="_도곡1교 교대(시점) 수량_구조도0_구조도0" xfId="326"/>
    <cellStyle name="_도곡1교 교대(시점) 수량_구조도0_바닥막이구조" xfId="327"/>
    <cellStyle name="_도곡1교 교대(시점) 수량_구조도0_바닥막이구조도" xfId="328"/>
    <cellStyle name="_도곡1교 교대(시점) 수량_내역서2" xfId="329"/>
    <cellStyle name="_도곡1교 교대(시점) 수량_바닥막이구조" xfId="330"/>
    <cellStyle name="_도곡1교 교대(시점) 수량_설계내역(원본)" xfId="331"/>
    <cellStyle name="_도곡1교 교대(시점) 수량_설계내역(원본)_설계내역(구미정)" xfId="332"/>
    <cellStyle name="_도곡1교 교대(시점) 수량_설계내역(원본)_설계내역(원본)" xfId="333"/>
    <cellStyle name="_도곡1교 교대(시점) 수량_신촌-유곡(암거)" xfId="334"/>
    <cellStyle name="_도곡1교 교대(시점) 수량_신촌-유곡(암거)_04 BOX집" xfId="335"/>
    <cellStyle name="_도곡1교 교대(시점) 수량_신촌-유곡(암거)_04 BOX집_1-토적집계-구룡" xfId="336"/>
    <cellStyle name="_도곡1교 교대(시점) 수량_신촌-유곡(암거)_04 BOX집_구조도" xfId="337"/>
    <cellStyle name="_도곡1교 교대(시점) 수량_신촌-유곡(암거)_04 BOX집_구조도_계간수로" xfId="338"/>
    <cellStyle name="_도곡1교 교대(시점) 수량_신촌-유곡(암거)_04 BOX집_구조도_구조도" xfId="339"/>
    <cellStyle name="_도곡1교 교대(시점) 수량_신촌-유곡(암거)_04 BOX집_구조도_구조도." xfId="340"/>
    <cellStyle name="_도곡1교 교대(시점) 수량_신촌-유곡(암거)_04 BOX집_구조도_구조도_1" xfId="341"/>
    <cellStyle name="_도곡1교 교대(시점) 수량_신촌-유곡(암거)_04 BOX집_구조도_구조도_a" xfId="345"/>
    <cellStyle name="_도곡1교 교대(시점) 수량_신촌-유곡(암거)_04 BOX집_구조도_구조도_구조도" xfId="342"/>
    <cellStyle name="_도곡1교 교대(시점) 수량_신촌-유곡(암거)_04 BOX집_구조도_구조도_구조도0" xfId="343"/>
    <cellStyle name="_도곡1교 교대(시점) 수량_신촌-유곡(암거)_04 BOX집_구조도_구조도_변경" xfId="344"/>
    <cellStyle name="_도곡1교 교대(시점) 수량_신촌-유곡(암거)_04 BOX집_구조도_구조도0" xfId="346"/>
    <cellStyle name="_도곡1교 교대(시점) 수량_신촌-유곡(암거)_04 BOX집_구조도_구조도0_1" xfId="347"/>
    <cellStyle name="_도곡1교 교대(시점) 수량_신촌-유곡(암거)_04 BOX집_구조도_구조도0_구조도0" xfId="348"/>
    <cellStyle name="_도곡1교 교대(시점) 수량_신촌-유곡(암거)_04 BOX집_구조도_구조도22" xfId="349"/>
    <cellStyle name="_도곡1교 교대(시점) 수량_신촌-유곡(암거)_04 BOX집_구조도_구조도-흙막이~" xfId="350"/>
    <cellStyle name="_도곡1교 교대(시점) 수량_신촌-유곡(암거)_04 BOX집_구조도_구조물도" xfId="351"/>
    <cellStyle name="_도곡1교 교대(시점) 수량_신촌-유곡(암거)_04 BOX집_구조도_바닥막이구조" xfId="352"/>
    <cellStyle name="_도곡1교 교대(시점) 수량_신촌-유곡(암거)_04 BOX집_구조도_바닥막이구조도" xfId="353"/>
    <cellStyle name="_도곡1교 교대(시점) 수량_신촌-유곡(암거)_04 BOX집_구조도_보막이구조도" xfId="354"/>
    <cellStyle name="_도곡1교 교대(시점) 수량_신촌-유곡(암거)_04 BOX집_구조도0" xfId="355"/>
    <cellStyle name="_도곡1교 교대(시점) 수량_신촌-유곡(암거)_04 BOX집_구조도0_1" xfId="356"/>
    <cellStyle name="_도곡1교 교대(시점) 수량_신촌-유곡(암거)_04 BOX집_구조도0_구조도" xfId="357"/>
    <cellStyle name="_도곡1교 교대(시점) 수량_신촌-유곡(암거)_04 BOX집_구조도0_구조도_구조도0" xfId="358"/>
    <cellStyle name="_도곡1교 교대(시점) 수량_신촌-유곡(암거)_04 BOX집_구조도0_구조도0" xfId="359"/>
    <cellStyle name="_도곡1교 교대(시점) 수량_신촌-유곡(암거)_04 BOX집_구조도0_바닥막이구조" xfId="360"/>
    <cellStyle name="_도곡1교 교대(시점) 수량_신촌-유곡(암거)_04 BOX집_구조도0_바닥막이구조도" xfId="361"/>
    <cellStyle name="_도곡1교 교대(시점) 수량_신촌-유곡(암거)_04 BOX집_내역서2" xfId="362"/>
    <cellStyle name="_도곡1교 교대(시점) 수량_신촌-유곡(암거)_04 BOX집_바닥막이구조" xfId="363"/>
    <cellStyle name="_도곡1교 교대(시점) 수량_신촌-유곡(암거)_04 BOX집_설계내역(원본)" xfId="364"/>
    <cellStyle name="_도곡1교 교대(시점) 수량_신촌-유곡(암거)_04 BOX집_설계내역(원본)_설계내역(구미정)" xfId="365"/>
    <cellStyle name="_도곡1교 교대(시점) 수량_신촌-유곡(암거)_04 BOX집_설계내역(원본)_설계내역(원본)" xfId="366"/>
    <cellStyle name="_도곡1교 교대(시점) 수량_신촌-유곡(암거)_1-토적집계-구룡" xfId="367"/>
    <cellStyle name="_도곡1교 교대(시점) 수량_신촌-유곡(암거)_구조도" xfId="368"/>
    <cellStyle name="_도곡1교 교대(시점) 수량_신촌-유곡(암거)_구조도_계간수로" xfId="369"/>
    <cellStyle name="_도곡1교 교대(시점) 수량_신촌-유곡(암거)_구조도_구조도" xfId="370"/>
    <cellStyle name="_도곡1교 교대(시점) 수량_신촌-유곡(암거)_구조도_구조도." xfId="371"/>
    <cellStyle name="_도곡1교 교대(시점) 수량_신촌-유곡(암거)_구조도_구조도_1" xfId="372"/>
    <cellStyle name="_도곡1교 교대(시점) 수량_신촌-유곡(암거)_구조도_구조도_a" xfId="376"/>
    <cellStyle name="_도곡1교 교대(시점) 수량_신촌-유곡(암거)_구조도_구조도_구조도" xfId="373"/>
    <cellStyle name="_도곡1교 교대(시점) 수량_신촌-유곡(암거)_구조도_구조도_구조도0" xfId="374"/>
    <cellStyle name="_도곡1교 교대(시점) 수량_신촌-유곡(암거)_구조도_구조도_변경" xfId="375"/>
    <cellStyle name="_도곡1교 교대(시점) 수량_신촌-유곡(암거)_구조도_구조도0" xfId="377"/>
    <cellStyle name="_도곡1교 교대(시점) 수량_신촌-유곡(암거)_구조도_구조도0_1" xfId="378"/>
    <cellStyle name="_도곡1교 교대(시점) 수량_신촌-유곡(암거)_구조도_구조도0_구조도0" xfId="379"/>
    <cellStyle name="_도곡1교 교대(시점) 수량_신촌-유곡(암거)_구조도_구조도22" xfId="380"/>
    <cellStyle name="_도곡1교 교대(시점) 수량_신촌-유곡(암거)_구조도_구조도-흙막이~" xfId="381"/>
    <cellStyle name="_도곡1교 교대(시점) 수량_신촌-유곡(암거)_구조도_구조물도" xfId="382"/>
    <cellStyle name="_도곡1교 교대(시점) 수량_신촌-유곡(암거)_구조도_바닥막이구조" xfId="383"/>
    <cellStyle name="_도곡1교 교대(시점) 수량_신촌-유곡(암거)_구조도_바닥막이구조도" xfId="384"/>
    <cellStyle name="_도곡1교 교대(시점) 수량_신촌-유곡(암거)_구조도_보막이구조도" xfId="385"/>
    <cellStyle name="_도곡1교 교대(시점) 수량_신촌-유곡(암거)_구조도0" xfId="386"/>
    <cellStyle name="_도곡1교 교대(시점) 수량_신촌-유곡(암거)_구조도0_1" xfId="387"/>
    <cellStyle name="_도곡1교 교대(시점) 수량_신촌-유곡(암거)_구조도0_구조도" xfId="388"/>
    <cellStyle name="_도곡1교 교대(시점) 수량_신촌-유곡(암거)_구조도0_구조도_구조도0" xfId="389"/>
    <cellStyle name="_도곡1교 교대(시점) 수량_신촌-유곡(암거)_구조도0_구조도0" xfId="390"/>
    <cellStyle name="_도곡1교 교대(시점) 수량_신촌-유곡(암거)_구조도0_바닥막이구조" xfId="391"/>
    <cellStyle name="_도곡1교 교대(시점) 수량_신촌-유곡(암거)_구조도0_바닥막이구조도" xfId="392"/>
    <cellStyle name="_도곡1교 교대(시점) 수량_신촌-유곡(암거)_내역서2" xfId="393"/>
    <cellStyle name="_도곡1교 교대(시점) 수량_신촌-유곡(암거)_바닥막이구조" xfId="394"/>
    <cellStyle name="_도곡1교 교대(시점) 수량_신촌-유곡(암거)_설계내역(원본)" xfId="395"/>
    <cellStyle name="_도곡1교 교대(시점) 수량_신촌-유곡(암거)_설계내역(원본)_설계내역(구미정)" xfId="396"/>
    <cellStyle name="_도곡1교 교대(시점) 수량_신촌-유곡(암거)_설계내역(원본)_설계내역(원본)" xfId="397"/>
    <cellStyle name="_도곡1교 교대(시점) 수량_암거수량" xfId="398"/>
    <cellStyle name="_도곡1교 교대(시점) 수량_암거수량(2)" xfId="399"/>
    <cellStyle name="_도곡1교 교대(시점) 수량_암거수량(2)_04 BOX집" xfId="400"/>
    <cellStyle name="_도곡1교 교대(시점) 수량_암거수량(2)_04 BOX집_1-토적집계-구룡" xfId="401"/>
    <cellStyle name="_도곡1교 교대(시점) 수량_암거수량(2)_04 BOX집_구조도" xfId="402"/>
    <cellStyle name="_도곡1교 교대(시점) 수량_암거수량(2)_04 BOX집_구조도_계간수로" xfId="403"/>
    <cellStyle name="_도곡1교 교대(시점) 수량_암거수량(2)_04 BOX집_구조도_구조도" xfId="404"/>
    <cellStyle name="_도곡1교 교대(시점) 수량_암거수량(2)_04 BOX집_구조도_구조도." xfId="405"/>
    <cellStyle name="_도곡1교 교대(시점) 수량_암거수량(2)_04 BOX집_구조도_구조도_1" xfId="406"/>
    <cellStyle name="_도곡1교 교대(시점) 수량_암거수량(2)_04 BOX집_구조도_구조도_a" xfId="410"/>
    <cellStyle name="_도곡1교 교대(시점) 수량_암거수량(2)_04 BOX집_구조도_구조도_구조도" xfId="407"/>
    <cellStyle name="_도곡1교 교대(시점) 수량_암거수량(2)_04 BOX집_구조도_구조도_구조도0" xfId="408"/>
    <cellStyle name="_도곡1교 교대(시점) 수량_암거수량(2)_04 BOX집_구조도_구조도_변경" xfId="409"/>
    <cellStyle name="_도곡1교 교대(시점) 수량_암거수량(2)_04 BOX집_구조도_구조도0" xfId="411"/>
    <cellStyle name="_도곡1교 교대(시점) 수량_암거수량(2)_04 BOX집_구조도_구조도0_1" xfId="412"/>
    <cellStyle name="_도곡1교 교대(시점) 수량_암거수량(2)_04 BOX집_구조도_구조도0_구조도0" xfId="413"/>
    <cellStyle name="_도곡1교 교대(시점) 수량_암거수량(2)_04 BOX집_구조도_구조도22" xfId="414"/>
    <cellStyle name="_도곡1교 교대(시점) 수량_암거수량(2)_04 BOX집_구조도_구조도-흙막이~" xfId="415"/>
    <cellStyle name="_도곡1교 교대(시점) 수량_암거수량(2)_04 BOX집_구조도_구조물도" xfId="416"/>
    <cellStyle name="_도곡1교 교대(시점) 수량_암거수량(2)_04 BOX집_구조도_바닥막이구조" xfId="417"/>
    <cellStyle name="_도곡1교 교대(시점) 수량_암거수량(2)_04 BOX집_구조도_바닥막이구조도" xfId="418"/>
    <cellStyle name="_도곡1교 교대(시점) 수량_암거수량(2)_04 BOX집_구조도_보막이구조도" xfId="419"/>
    <cellStyle name="_도곡1교 교대(시점) 수량_암거수량(2)_04 BOX집_구조도0" xfId="420"/>
    <cellStyle name="_도곡1교 교대(시점) 수량_암거수량(2)_04 BOX집_구조도0_1" xfId="421"/>
    <cellStyle name="_도곡1교 교대(시점) 수량_암거수량(2)_04 BOX집_구조도0_구조도" xfId="422"/>
    <cellStyle name="_도곡1교 교대(시점) 수량_암거수량(2)_04 BOX집_구조도0_구조도_구조도0" xfId="423"/>
    <cellStyle name="_도곡1교 교대(시점) 수량_암거수량(2)_04 BOX집_구조도0_구조도0" xfId="424"/>
    <cellStyle name="_도곡1교 교대(시점) 수량_암거수량(2)_04 BOX집_구조도0_바닥막이구조" xfId="425"/>
    <cellStyle name="_도곡1교 교대(시점) 수량_암거수량(2)_04 BOX집_구조도0_바닥막이구조도" xfId="426"/>
    <cellStyle name="_도곡1교 교대(시점) 수량_암거수량(2)_04 BOX집_내역서2" xfId="427"/>
    <cellStyle name="_도곡1교 교대(시점) 수량_암거수량(2)_04 BOX집_바닥막이구조" xfId="428"/>
    <cellStyle name="_도곡1교 교대(시점) 수량_암거수량(2)_04 BOX집_설계내역(원본)" xfId="429"/>
    <cellStyle name="_도곡1교 교대(시점) 수량_암거수량(2)_04 BOX집_설계내역(원본)_설계내역(구미정)" xfId="430"/>
    <cellStyle name="_도곡1교 교대(시점) 수량_암거수량(2)_04 BOX집_설계내역(원본)_설계내역(원본)" xfId="431"/>
    <cellStyle name="_도곡1교 교대(시점) 수량_암거수량(2)_1-토적집계-구룡" xfId="432"/>
    <cellStyle name="_도곡1교 교대(시점) 수량_암거수량(2)_구조도" xfId="433"/>
    <cellStyle name="_도곡1교 교대(시점) 수량_암거수량(2)_구조도_계간수로" xfId="434"/>
    <cellStyle name="_도곡1교 교대(시점) 수량_암거수량(2)_구조도_구조도" xfId="435"/>
    <cellStyle name="_도곡1교 교대(시점) 수량_암거수량(2)_구조도_구조도." xfId="436"/>
    <cellStyle name="_도곡1교 교대(시점) 수량_암거수량(2)_구조도_구조도_1" xfId="437"/>
    <cellStyle name="_도곡1교 교대(시점) 수량_암거수량(2)_구조도_구조도_a" xfId="441"/>
    <cellStyle name="_도곡1교 교대(시점) 수량_암거수량(2)_구조도_구조도_구조도" xfId="438"/>
    <cellStyle name="_도곡1교 교대(시점) 수량_암거수량(2)_구조도_구조도_구조도0" xfId="439"/>
    <cellStyle name="_도곡1교 교대(시점) 수량_암거수량(2)_구조도_구조도_변경" xfId="440"/>
    <cellStyle name="_도곡1교 교대(시점) 수량_암거수량(2)_구조도_구조도0" xfId="442"/>
    <cellStyle name="_도곡1교 교대(시점) 수량_암거수량(2)_구조도_구조도0_1" xfId="443"/>
    <cellStyle name="_도곡1교 교대(시점) 수량_암거수량(2)_구조도_구조도0_구조도0" xfId="444"/>
    <cellStyle name="_도곡1교 교대(시점) 수량_암거수량(2)_구조도_구조도22" xfId="445"/>
    <cellStyle name="_도곡1교 교대(시점) 수량_암거수량(2)_구조도_구조도-흙막이~" xfId="446"/>
    <cellStyle name="_도곡1교 교대(시점) 수량_암거수량(2)_구조도_구조물도" xfId="447"/>
    <cellStyle name="_도곡1교 교대(시점) 수량_암거수량(2)_구조도_바닥막이구조" xfId="448"/>
    <cellStyle name="_도곡1교 교대(시점) 수량_암거수량(2)_구조도_바닥막이구조도" xfId="449"/>
    <cellStyle name="_도곡1교 교대(시점) 수량_암거수량(2)_구조도_보막이구조도" xfId="450"/>
    <cellStyle name="_도곡1교 교대(시점) 수량_암거수량(2)_구조도0" xfId="451"/>
    <cellStyle name="_도곡1교 교대(시점) 수량_암거수량(2)_구조도0_1" xfId="452"/>
    <cellStyle name="_도곡1교 교대(시점) 수량_암거수량(2)_구조도0_구조도" xfId="453"/>
    <cellStyle name="_도곡1교 교대(시점) 수량_암거수량(2)_구조도0_구조도_구조도0" xfId="454"/>
    <cellStyle name="_도곡1교 교대(시점) 수량_암거수량(2)_구조도0_구조도0" xfId="455"/>
    <cellStyle name="_도곡1교 교대(시점) 수량_암거수량(2)_구조도0_바닥막이구조" xfId="456"/>
    <cellStyle name="_도곡1교 교대(시점) 수량_암거수량(2)_구조도0_바닥막이구조도" xfId="457"/>
    <cellStyle name="_도곡1교 교대(시점) 수량_암거수량(2)_내역서2" xfId="458"/>
    <cellStyle name="_도곡1교 교대(시점) 수량_암거수량(2)_바닥막이구조" xfId="459"/>
    <cellStyle name="_도곡1교 교대(시점) 수량_암거수량(2)_설계내역(원본)" xfId="460"/>
    <cellStyle name="_도곡1교 교대(시점) 수량_암거수량(2)_설계내역(원본)_설계내역(구미정)" xfId="461"/>
    <cellStyle name="_도곡1교 교대(시점) 수량_암거수량(2)_설계내역(원본)_설계내역(원본)" xfId="462"/>
    <cellStyle name="_도곡1교 교대(시점) 수량_암거수량_04 BOX집" xfId="463"/>
    <cellStyle name="_도곡1교 교대(시점) 수량_암거수량_04 BOX집_1-토적집계-구룡" xfId="464"/>
    <cellStyle name="_도곡1교 교대(시점) 수량_암거수량_04 BOX집_구조도" xfId="465"/>
    <cellStyle name="_도곡1교 교대(시점) 수량_암거수량_04 BOX집_구조도_계간수로" xfId="466"/>
    <cellStyle name="_도곡1교 교대(시점) 수량_암거수량_04 BOX집_구조도_구조도" xfId="467"/>
    <cellStyle name="_도곡1교 교대(시점) 수량_암거수량_04 BOX집_구조도_구조도." xfId="468"/>
    <cellStyle name="_도곡1교 교대(시점) 수량_암거수량_04 BOX집_구조도_구조도_1" xfId="469"/>
    <cellStyle name="_도곡1교 교대(시점) 수량_암거수량_04 BOX집_구조도_구조도_a" xfId="473"/>
    <cellStyle name="_도곡1교 교대(시점) 수량_암거수량_04 BOX집_구조도_구조도_구조도" xfId="470"/>
    <cellStyle name="_도곡1교 교대(시점) 수량_암거수량_04 BOX집_구조도_구조도_구조도0" xfId="471"/>
    <cellStyle name="_도곡1교 교대(시점) 수량_암거수량_04 BOX집_구조도_구조도_변경" xfId="472"/>
    <cellStyle name="_도곡1교 교대(시점) 수량_암거수량_04 BOX집_구조도_구조도0" xfId="474"/>
    <cellStyle name="_도곡1교 교대(시점) 수량_암거수량_04 BOX집_구조도_구조도0_1" xfId="475"/>
    <cellStyle name="_도곡1교 교대(시점) 수량_암거수량_04 BOX집_구조도_구조도0_구조도0" xfId="476"/>
    <cellStyle name="_도곡1교 교대(시점) 수량_암거수량_04 BOX집_구조도_구조도22" xfId="477"/>
    <cellStyle name="_도곡1교 교대(시점) 수량_암거수량_04 BOX집_구조도_구조도-흙막이~" xfId="478"/>
    <cellStyle name="_도곡1교 교대(시점) 수량_암거수량_04 BOX집_구조도_구조물도" xfId="479"/>
    <cellStyle name="_도곡1교 교대(시점) 수량_암거수량_04 BOX집_구조도_바닥막이구조" xfId="480"/>
    <cellStyle name="_도곡1교 교대(시점) 수량_암거수량_04 BOX집_구조도_바닥막이구조도" xfId="481"/>
    <cellStyle name="_도곡1교 교대(시점) 수량_암거수량_04 BOX집_구조도_보막이구조도" xfId="482"/>
    <cellStyle name="_도곡1교 교대(시점) 수량_암거수량_04 BOX집_구조도0" xfId="483"/>
    <cellStyle name="_도곡1교 교대(시점) 수량_암거수량_04 BOX집_구조도0_1" xfId="484"/>
    <cellStyle name="_도곡1교 교대(시점) 수량_암거수량_04 BOX집_구조도0_구조도" xfId="485"/>
    <cellStyle name="_도곡1교 교대(시점) 수량_암거수량_04 BOX집_구조도0_구조도_구조도0" xfId="486"/>
    <cellStyle name="_도곡1교 교대(시점) 수량_암거수량_04 BOX집_구조도0_구조도0" xfId="487"/>
    <cellStyle name="_도곡1교 교대(시점) 수량_암거수량_04 BOX집_구조도0_바닥막이구조" xfId="488"/>
    <cellStyle name="_도곡1교 교대(시점) 수량_암거수량_04 BOX집_구조도0_바닥막이구조도" xfId="489"/>
    <cellStyle name="_도곡1교 교대(시점) 수량_암거수량_04 BOX집_내역서2" xfId="490"/>
    <cellStyle name="_도곡1교 교대(시점) 수량_암거수량_04 BOX집_바닥막이구조" xfId="491"/>
    <cellStyle name="_도곡1교 교대(시점) 수량_암거수량_04 BOX집_설계내역(원본)" xfId="492"/>
    <cellStyle name="_도곡1교 교대(시점) 수량_암거수량_04 BOX집_설계내역(원본)_설계내역(구미정)" xfId="493"/>
    <cellStyle name="_도곡1교 교대(시점) 수량_암거수량_04 BOX집_설계내역(원본)_설계내역(원본)" xfId="494"/>
    <cellStyle name="_도곡1교 교대(시점) 수량_암거수량_1-토적집계-구룡" xfId="495"/>
    <cellStyle name="_도곡1교 교대(시점) 수량_암거수량_구조도" xfId="496"/>
    <cellStyle name="_도곡1교 교대(시점) 수량_암거수량_구조도_계간수로" xfId="497"/>
    <cellStyle name="_도곡1교 교대(시점) 수량_암거수량_구조도_구조도" xfId="498"/>
    <cellStyle name="_도곡1교 교대(시점) 수량_암거수량_구조도_구조도." xfId="499"/>
    <cellStyle name="_도곡1교 교대(시점) 수량_암거수량_구조도_구조도_1" xfId="500"/>
    <cellStyle name="_도곡1교 교대(시점) 수량_암거수량_구조도_구조도_a" xfId="504"/>
    <cellStyle name="_도곡1교 교대(시점) 수량_암거수량_구조도_구조도_구조도" xfId="501"/>
    <cellStyle name="_도곡1교 교대(시점) 수량_암거수량_구조도_구조도_구조도0" xfId="502"/>
    <cellStyle name="_도곡1교 교대(시점) 수량_암거수량_구조도_구조도_변경" xfId="503"/>
    <cellStyle name="_도곡1교 교대(시점) 수량_암거수량_구조도_구조도0" xfId="505"/>
    <cellStyle name="_도곡1교 교대(시점) 수량_암거수량_구조도_구조도0_1" xfId="506"/>
    <cellStyle name="_도곡1교 교대(시점) 수량_암거수량_구조도_구조도0_구조도0" xfId="507"/>
    <cellStyle name="_도곡1교 교대(시점) 수량_암거수량_구조도_구조도22" xfId="508"/>
    <cellStyle name="_도곡1교 교대(시점) 수량_암거수량_구조도_구조도-흙막이~" xfId="509"/>
    <cellStyle name="_도곡1교 교대(시점) 수량_암거수량_구조도_구조물도" xfId="510"/>
    <cellStyle name="_도곡1교 교대(시점) 수량_암거수량_구조도_바닥막이구조" xfId="511"/>
    <cellStyle name="_도곡1교 교대(시점) 수량_암거수량_구조도_바닥막이구조도" xfId="512"/>
    <cellStyle name="_도곡1교 교대(시점) 수량_암거수량_구조도_보막이구조도" xfId="513"/>
    <cellStyle name="_도곡1교 교대(시점) 수량_암거수량_구조도0" xfId="514"/>
    <cellStyle name="_도곡1교 교대(시점) 수량_암거수량_구조도0_1" xfId="515"/>
    <cellStyle name="_도곡1교 교대(시점) 수량_암거수량_구조도0_구조도" xfId="516"/>
    <cellStyle name="_도곡1교 교대(시점) 수량_암거수량_구조도0_구조도_구조도0" xfId="517"/>
    <cellStyle name="_도곡1교 교대(시점) 수량_암거수량_구조도0_구조도0" xfId="518"/>
    <cellStyle name="_도곡1교 교대(시점) 수량_암거수량_구조도0_바닥막이구조" xfId="519"/>
    <cellStyle name="_도곡1교 교대(시점) 수량_암거수량_구조도0_바닥막이구조도" xfId="520"/>
    <cellStyle name="_도곡1교 교대(시점) 수량_암거수량_내역서2" xfId="521"/>
    <cellStyle name="_도곡1교 교대(시점) 수량_암거수량_바닥막이구조" xfId="522"/>
    <cellStyle name="_도곡1교 교대(시점) 수량_암거수량_설계내역(원본)" xfId="523"/>
    <cellStyle name="_도곡1교 교대(시점) 수량_암거수량_설계내역(원본)_설계내역(구미정)" xfId="524"/>
    <cellStyle name="_도곡1교 교대(시점) 수량_암거수량_설계내역(원본)_설계내역(원본)" xfId="525"/>
    <cellStyle name="_도곡1교 하부공 수량" xfId="526"/>
    <cellStyle name="_도곡1교 하부공 수량_1-토적집계-구룡" xfId="527"/>
    <cellStyle name="_도곡1교 하부공 수량_구조도" xfId="528"/>
    <cellStyle name="_도곡1교 하부공 수량_구조도_계간수로" xfId="529"/>
    <cellStyle name="_도곡1교 하부공 수량_구조도_구조도" xfId="530"/>
    <cellStyle name="_도곡1교 하부공 수량_구조도_구조도." xfId="531"/>
    <cellStyle name="_도곡1교 하부공 수량_구조도_구조도_1" xfId="532"/>
    <cellStyle name="_도곡1교 하부공 수량_구조도_구조도_a" xfId="536"/>
    <cellStyle name="_도곡1교 하부공 수량_구조도_구조도_구조도" xfId="533"/>
    <cellStyle name="_도곡1교 하부공 수량_구조도_구조도_구조도0" xfId="534"/>
    <cellStyle name="_도곡1교 하부공 수량_구조도_구조도_변경" xfId="535"/>
    <cellStyle name="_도곡1교 하부공 수량_구조도_구조도0" xfId="537"/>
    <cellStyle name="_도곡1교 하부공 수량_구조도_구조도0_1" xfId="538"/>
    <cellStyle name="_도곡1교 하부공 수량_구조도_구조도0_구조도0" xfId="539"/>
    <cellStyle name="_도곡1교 하부공 수량_구조도_구조도22" xfId="540"/>
    <cellStyle name="_도곡1교 하부공 수량_구조도_구조도-흙막이~" xfId="541"/>
    <cellStyle name="_도곡1교 하부공 수량_구조도_구조물도" xfId="542"/>
    <cellStyle name="_도곡1교 하부공 수량_구조도_바닥막이구조" xfId="543"/>
    <cellStyle name="_도곡1교 하부공 수량_구조도_바닥막이구조도" xfId="544"/>
    <cellStyle name="_도곡1교 하부공 수량_구조도_보막이구조도" xfId="545"/>
    <cellStyle name="_도곡1교 하부공 수량_구조도0" xfId="546"/>
    <cellStyle name="_도곡1교 하부공 수량_구조도0_1" xfId="547"/>
    <cellStyle name="_도곡1교 하부공 수량_구조도0_구조도" xfId="548"/>
    <cellStyle name="_도곡1교 하부공 수량_구조도0_구조도_구조도0" xfId="549"/>
    <cellStyle name="_도곡1교 하부공 수량_구조도0_구조도0" xfId="550"/>
    <cellStyle name="_도곡1교 하부공 수량_구조도0_바닥막이구조" xfId="551"/>
    <cellStyle name="_도곡1교 하부공 수량_구조도0_바닥막이구조도" xfId="552"/>
    <cellStyle name="_도곡1교 하부공 수량_내역서2" xfId="553"/>
    <cellStyle name="_도곡1교 하부공 수량_바닥막이구조" xfId="554"/>
    <cellStyle name="_도곡1교 하부공 수량_설계내역(원본)" xfId="555"/>
    <cellStyle name="_도곡1교 하부공 수량_설계내역(원본)_설계내역(구미정)" xfId="556"/>
    <cellStyle name="_도곡1교 하부공 수량_설계내역(원본)_설계내역(원본)" xfId="557"/>
    <cellStyle name="_도곡1교 하부공 수량_신촌-유곡(암거)" xfId="558"/>
    <cellStyle name="_도곡1교 하부공 수량_신촌-유곡(암거)_04 BOX집" xfId="559"/>
    <cellStyle name="_도곡1교 하부공 수량_신촌-유곡(암거)_04 BOX집_1-토적집계-구룡" xfId="560"/>
    <cellStyle name="_도곡1교 하부공 수량_신촌-유곡(암거)_04 BOX집_구조도" xfId="561"/>
    <cellStyle name="_도곡1교 하부공 수량_신촌-유곡(암거)_04 BOX집_구조도_계간수로" xfId="562"/>
    <cellStyle name="_도곡1교 하부공 수량_신촌-유곡(암거)_04 BOX집_구조도_구조도" xfId="563"/>
    <cellStyle name="_도곡1교 하부공 수량_신촌-유곡(암거)_04 BOX집_구조도_구조도." xfId="564"/>
    <cellStyle name="_도곡1교 하부공 수량_신촌-유곡(암거)_04 BOX집_구조도_구조도_1" xfId="565"/>
    <cellStyle name="_도곡1교 하부공 수량_신촌-유곡(암거)_04 BOX집_구조도_구조도_a" xfId="569"/>
    <cellStyle name="_도곡1교 하부공 수량_신촌-유곡(암거)_04 BOX집_구조도_구조도_구조도" xfId="566"/>
    <cellStyle name="_도곡1교 하부공 수량_신촌-유곡(암거)_04 BOX집_구조도_구조도_구조도0" xfId="567"/>
    <cellStyle name="_도곡1교 하부공 수량_신촌-유곡(암거)_04 BOX집_구조도_구조도_변경" xfId="568"/>
    <cellStyle name="_도곡1교 하부공 수량_신촌-유곡(암거)_04 BOX집_구조도_구조도0" xfId="570"/>
    <cellStyle name="_도곡1교 하부공 수량_신촌-유곡(암거)_04 BOX집_구조도_구조도0_1" xfId="571"/>
    <cellStyle name="_도곡1교 하부공 수량_신촌-유곡(암거)_04 BOX집_구조도_구조도0_구조도0" xfId="572"/>
    <cellStyle name="_도곡1교 하부공 수량_신촌-유곡(암거)_04 BOX집_구조도_구조도22" xfId="573"/>
    <cellStyle name="_도곡1교 하부공 수량_신촌-유곡(암거)_04 BOX집_구조도_구조도-흙막이~" xfId="574"/>
    <cellStyle name="_도곡1교 하부공 수량_신촌-유곡(암거)_04 BOX집_구조도_구조물도" xfId="575"/>
    <cellStyle name="_도곡1교 하부공 수량_신촌-유곡(암거)_04 BOX집_구조도_바닥막이구조" xfId="576"/>
    <cellStyle name="_도곡1교 하부공 수량_신촌-유곡(암거)_04 BOX집_구조도_바닥막이구조도" xfId="577"/>
    <cellStyle name="_도곡1교 하부공 수량_신촌-유곡(암거)_04 BOX집_구조도_보막이구조도" xfId="578"/>
    <cellStyle name="_도곡1교 하부공 수량_신촌-유곡(암거)_04 BOX집_구조도0" xfId="579"/>
    <cellStyle name="_도곡1교 하부공 수량_신촌-유곡(암거)_04 BOX집_구조도0_1" xfId="580"/>
    <cellStyle name="_도곡1교 하부공 수량_신촌-유곡(암거)_04 BOX집_구조도0_구조도" xfId="581"/>
    <cellStyle name="_도곡1교 하부공 수량_신촌-유곡(암거)_04 BOX집_구조도0_구조도_구조도0" xfId="582"/>
    <cellStyle name="_도곡1교 하부공 수량_신촌-유곡(암거)_04 BOX집_구조도0_구조도0" xfId="583"/>
    <cellStyle name="_도곡1교 하부공 수량_신촌-유곡(암거)_04 BOX집_구조도0_바닥막이구조" xfId="584"/>
    <cellStyle name="_도곡1교 하부공 수량_신촌-유곡(암거)_04 BOX집_구조도0_바닥막이구조도" xfId="585"/>
    <cellStyle name="_도곡1교 하부공 수량_신촌-유곡(암거)_04 BOX집_내역서2" xfId="586"/>
    <cellStyle name="_도곡1교 하부공 수량_신촌-유곡(암거)_04 BOX집_바닥막이구조" xfId="587"/>
    <cellStyle name="_도곡1교 하부공 수량_신촌-유곡(암거)_04 BOX집_설계내역(원본)" xfId="588"/>
    <cellStyle name="_도곡1교 하부공 수량_신촌-유곡(암거)_04 BOX집_설계내역(원본)_설계내역(구미정)" xfId="589"/>
    <cellStyle name="_도곡1교 하부공 수량_신촌-유곡(암거)_04 BOX집_설계내역(원본)_설계내역(원본)" xfId="590"/>
    <cellStyle name="_도곡1교 하부공 수량_신촌-유곡(암거)_1-토적집계-구룡" xfId="591"/>
    <cellStyle name="_도곡1교 하부공 수량_신촌-유곡(암거)_구조도" xfId="592"/>
    <cellStyle name="_도곡1교 하부공 수량_신촌-유곡(암거)_구조도_계간수로" xfId="593"/>
    <cellStyle name="_도곡1교 하부공 수량_신촌-유곡(암거)_구조도_구조도" xfId="594"/>
    <cellStyle name="_도곡1교 하부공 수량_신촌-유곡(암거)_구조도_구조도." xfId="595"/>
    <cellStyle name="_도곡1교 하부공 수량_신촌-유곡(암거)_구조도_구조도_1" xfId="596"/>
    <cellStyle name="_도곡1교 하부공 수량_신촌-유곡(암거)_구조도_구조도_a" xfId="600"/>
    <cellStyle name="_도곡1교 하부공 수량_신촌-유곡(암거)_구조도_구조도_구조도" xfId="597"/>
    <cellStyle name="_도곡1교 하부공 수량_신촌-유곡(암거)_구조도_구조도_구조도0" xfId="598"/>
    <cellStyle name="_도곡1교 하부공 수량_신촌-유곡(암거)_구조도_구조도_변경" xfId="599"/>
    <cellStyle name="_도곡1교 하부공 수량_신촌-유곡(암거)_구조도_구조도0" xfId="601"/>
    <cellStyle name="_도곡1교 하부공 수량_신촌-유곡(암거)_구조도_구조도0_1" xfId="602"/>
    <cellStyle name="_도곡1교 하부공 수량_신촌-유곡(암거)_구조도_구조도0_구조도0" xfId="603"/>
    <cellStyle name="_도곡1교 하부공 수량_신촌-유곡(암거)_구조도_구조도22" xfId="604"/>
    <cellStyle name="_도곡1교 하부공 수량_신촌-유곡(암거)_구조도_구조도-흙막이~" xfId="605"/>
    <cellStyle name="_도곡1교 하부공 수량_신촌-유곡(암거)_구조도_구조물도" xfId="606"/>
    <cellStyle name="_도곡1교 하부공 수량_신촌-유곡(암거)_구조도_바닥막이구조" xfId="607"/>
    <cellStyle name="_도곡1교 하부공 수량_신촌-유곡(암거)_구조도_바닥막이구조도" xfId="608"/>
    <cellStyle name="_도곡1교 하부공 수량_신촌-유곡(암거)_구조도_보막이구조도" xfId="609"/>
    <cellStyle name="_도곡1교 하부공 수량_신촌-유곡(암거)_구조도0" xfId="610"/>
    <cellStyle name="_도곡1교 하부공 수량_신촌-유곡(암거)_구조도0_1" xfId="611"/>
    <cellStyle name="_도곡1교 하부공 수량_신촌-유곡(암거)_구조도0_구조도" xfId="612"/>
    <cellStyle name="_도곡1교 하부공 수량_신촌-유곡(암거)_구조도0_구조도_구조도0" xfId="613"/>
    <cellStyle name="_도곡1교 하부공 수량_신촌-유곡(암거)_구조도0_구조도0" xfId="614"/>
    <cellStyle name="_도곡1교 하부공 수량_신촌-유곡(암거)_구조도0_바닥막이구조" xfId="615"/>
    <cellStyle name="_도곡1교 하부공 수량_신촌-유곡(암거)_구조도0_바닥막이구조도" xfId="616"/>
    <cellStyle name="_도곡1교 하부공 수량_신촌-유곡(암거)_내역서2" xfId="617"/>
    <cellStyle name="_도곡1교 하부공 수량_신촌-유곡(암거)_바닥막이구조" xfId="618"/>
    <cellStyle name="_도곡1교 하부공 수량_신촌-유곡(암거)_설계내역(원본)" xfId="619"/>
    <cellStyle name="_도곡1교 하부공 수량_신촌-유곡(암거)_설계내역(원본)_설계내역(구미정)" xfId="620"/>
    <cellStyle name="_도곡1교 하부공 수량_신촌-유곡(암거)_설계내역(원본)_설계내역(원본)" xfId="621"/>
    <cellStyle name="_도곡1교 하부공 수량_암거수량" xfId="622"/>
    <cellStyle name="_도곡1교 하부공 수량_암거수량(2)" xfId="623"/>
    <cellStyle name="_도곡1교 하부공 수량_암거수량(2)_04 BOX집" xfId="624"/>
    <cellStyle name="_도곡1교 하부공 수량_암거수량(2)_04 BOX집_1-토적집계-구룡" xfId="625"/>
    <cellStyle name="_도곡1교 하부공 수량_암거수량(2)_04 BOX집_구조도" xfId="626"/>
    <cellStyle name="_도곡1교 하부공 수량_암거수량(2)_04 BOX집_구조도_계간수로" xfId="627"/>
    <cellStyle name="_도곡1교 하부공 수량_암거수량(2)_04 BOX집_구조도_구조도" xfId="628"/>
    <cellStyle name="_도곡1교 하부공 수량_암거수량(2)_04 BOX집_구조도_구조도." xfId="629"/>
    <cellStyle name="_도곡1교 하부공 수량_암거수량(2)_04 BOX집_구조도_구조도_1" xfId="630"/>
    <cellStyle name="_도곡1교 하부공 수량_암거수량(2)_04 BOX집_구조도_구조도_a" xfId="634"/>
    <cellStyle name="_도곡1교 하부공 수량_암거수량(2)_04 BOX집_구조도_구조도_구조도" xfId="631"/>
    <cellStyle name="_도곡1교 하부공 수량_암거수량(2)_04 BOX집_구조도_구조도_구조도0" xfId="632"/>
    <cellStyle name="_도곡1교 하부공 수량_암거수량(2)_04 BOX집_구조도_구조도_변경" xfId="633"/>
    <cellStyle name="_도곡1교 하부공 수량_암거수량(2)_04 BOX집_구조도_구조도0" xfId="635"/>
    <cellStyle name="_도곡1교 하부공 수량_암거수량(2)_04 BOX집_구조도_구조도0_1" xfId="636"/>
    <cellStyle name="_도곡1교 하부공 수량_암거수량(2)_04 BOX집_구조도_구조도0_구조도0" xfId="637"/>
    <cellStyle name="_도곡1교 하부공 수량_암거수량(2)_04 BOX집_구조도_구조도22" xfId="638"/>
    <cellStyle name="_도곡1교 하부공 수량_암거수량(2)_04 BOX집_구조도_구조도-흙막이~" xfId="639"/>
    <cellStyle name="_도곡1교 하부공 수량_암거수량(2)_04 BOX집_구조도_구조물도" xfId="640"/>
    <cellStyle name="_도곡1교 하부공 수량_암거수량(2)_04 BOX집_구조도_바닥막이구조" xfId="641"/>
    <cellStyle name="_도곡1교 하부공 수량_암거수량(2)_04 BOX집_구조도_바닥막이구조도" xfId="642"/>
    <cellStyle name="_도곡1교 하부공 수량_암거수량(2)_04 BOX집_구조도_보막이구조도" xfId="643"/>
    <cellStyle name="_도곡1교 하부공 수량_암거수량(2)_04 BOX집_구조도0" xfId="644"/>
    <cellStyle name="_도곡1교 하부공 수량_암거수량(2)_04 BOX집_구조도0_1" xfId="645"/>
    <cellStyle name="_도곡1교 하부공 수량_암거수량(2)_04 BOX집_구조도0_구조도" xfId="646"/>
    <cellStyle name="_도곡1교 하부공 수량_암거수량(2)_04 BOX집_구조도0_구조도_구조도0" xfId="647"/>
    <cellStyle name="_도곡1교 하부공 수량_암거수량(2)_04 BOX집_구조도0_구조도0" xfId="648"/>
    <cellStyle name="_도곡1교 하부공 수량_암거수량(2)_04 BOX집_구조도0_바닥막이구조" xfId="649"/>
    <cellStyle name="_도곡1교 하부공 수량_암거수량(2)_04 BOX집_구조도0_바닥막이구조도" xfId="650"/>
    <cellStyle name="_도곡1교 하부공 수량_암거수량(2)_04 BOX집_내역서2" xfId="651"/>
    <cellStyle name="_도곡1교 하부공 수량_암거수량(2)_04 BOX집_바닥막이구조" xfId="652"/>
    <cellStyle name="_도곡1교 하부공 수량_암거수량(2)_04 BOX집_설계내역(원본)" xfId="653"/>
    <cellStyle name="_도곡1교 하부공 수량_암거수량(2)_04 BOX집_설계내역(원본)_설계내역(구미정)" xfId="654"/>
    <cellStyle name="_도곡1교 하부공 수량_암거수량(2)_04 BOX집_설계내역(원본)_설계내역(원본)" xfId="655"/>
    <cellStyle name="_도곡1교 하부공 수량_암거수량(2)_1-토적집계-구룡" xfId="656"/>
    <cellStyle name="_도곡1교 하부공 수량_암거수량(2)_구조도" xfId="657"/>
    <cellStyle name="_도곡1교 하부공 수량_암거수량(2)_구조도_계간수로" xfId="658"/>
    <cellStyle name="_도곡1교 하부공 수량_암거수량(2)_구조도_구조도" xfId="659"/>
    <cellStyle name="_도곡1교 하부공 수량_암거수량(2)_구조도_구조도." xfId="660"/>
    <cellStyle name="_도곡1교 하부공 수량_암거수량(2)_구조도_구조도_1" xfId="661"/>
    <cellStyle name="_도곡1교 하부공 수량_암거수량(2)_구조도_구조도_a" xfId="665"/>
    <cellStyle name="_도곡1교 하부공 수량_암거수량(2)_구조도_구조도_구조도" xfId="662"/>
    <cellStyle name="_도곡1교 하부공 수량_암거수량(2)_구조도_구조도_구조도0" xfId="663"/>
    <cellStyle name="_도곡1교 하부공 수량_암거수량(2)_구조도_구조도_변경" xfId="664"/>
    <cellStyle name="_도곡1교 하부공 수량_암거수량(2)_구조도_구조도0" xfId="666"/>
    <cellStyle name="_도곡1교 하부공 수량_암거수량(2)_구조도_구조도0_1" xfId="667"/>
    <cellStyle name="_도곡1교 하부공 수량_암거수량(2)_구조도_구조도0_구조도0" xfId="668"/>
    <cellStyle name="_도곡1교 하부공 수량_암거수량(2)_구조도_구조도22" xfId="669"/>
    <cellStyle name="_도곡1교 하부공 수량_암거수량(2)_구조도_구조도-흙막이~" xfId="670"/>
    <cellStyle name="_도곡1교 하부공 수량_암거수량(2)_구조도_구조물도" xfId="671"/>
    <cellStyle name="_도곡1교 하부공 수량_암거수량(2)_구조도_바닥막이구조" xfId="672"/>
    <cellStyle name="_도곡1교 하부공 수량_암거수량(2)_구조도_바닥막이구조도" xfId="673"/>
    <cellStyle name="_도곡1교 하부공 수량_암거수량(2)_구조도_보막이구조도" xfId="674"/>
    <cellStyle name="_도곡1교 하부공 수량_암거수량(2)_구조도0" xfId="675"/>
    <cellStyle name="_도곡1교 하부공 수량_암거수량(2)_구조도0_1" xfId="676"/>
    <cellStyle name="_도곡1교 하부공 수량_암거수량(2)_구조도0_구조도" xfId="677"/>
    <cellStyle name="_도곡1교 하부공 수량_암거수량(2)_구조도0_구조도_구조도0" xfId="678"/>
    <cellStyle name="_도곡1교 하부공 수량_암거수량(2)_구조도0_구조도0" xfId="679"/>
    <cellStyle name="_도곡1교 하부공 수량_암거수량(2)_구조도0_바닥막이구조" xfId="680"/>
    <cellStyle name="_도곡1교 하부공 수량_암거수량(2)_구조도0_바닥막이구조도" xfId="681"/>
    <cellStyle name="_도곡1교 하부공 수량_암거수량(2)_내역서2" xfId="682"/>
    <cellStyle name="_도곡1교 하부공 수량_암거수량(2)_바닥막이구조" xfId="683"/>
    <cellStyle name="_도곡1교 하부공 수량_암거수량(2)_설계내역(원본)" xfId="684"/>
    <cellStyle name="_도곡1교 하부공 수량_암거수량(2)_설계내역(원본)_설계내역(구미정)" xfId="685"/>
    <cellStyle name="_도곡1교 하부공 수량_암거수량(2)_설계내역(원본)_설계내역(원본)" xfId="686"/>
    <cellStyle name="_도곡1교 하부공 수량_암거수량_04 BOX집" xfId="687"/>
    <cellStyle name="_도곡1교 하부공 수량_암거수량_04 BOX집_1-토적집계-구룡" xfId="688"/>
    <cellStyle name="_도곡1교 하부공 수량_암거수량_04 BOX집_구조도" xfId="689"/>
    <cellStyle name="_도곡1교 하부공 수량_암거수량_04 BOX집_구조도_계간수로" xfId="690"/>
    <cellStyle name="_도곡1교 하부공 수량_암거수량_04 BOX집_구조도_구조도" xfId="691"/>
    <cellStyle name="_도곡1교 하부공 수량_암거수량_04 BOX집_구조도_구조도." xfId="692"/>
    <cellStyle name="_도곡1교 하부공 수량_암거수량_04 BOX집_구조도_구조도_1" xfId="693"/>
    <cellStyle name="_도곡1교 하부공 수량_암거수량_04 BOX집_구조도_구조도_a" xfId="697"/>
    <cellStyle name="_도곡1교 하부공 수량_암거수량_04 BOX집_구조도_구조도_구조도" xfId="694"/>
    <cellStyle name="_도곡1교 하부공 수량_암거수량_04 BOX집_구조도_구조도_구조도0" xfId="695"/>
    <cellStyle name="_도곡1교 하부공 수량_암거수량_04 BOX집_구조도_구조도_변경" xfId="696"/>
    <cellStyle name="_도곡1교 하부공 수량_암거수량_04 BOX집_구조도_구조도0" xfId="698"/>
    <cellStyle name="_도곡1교 하부공 수량_암거수량_04 BOX집_구조도_구조도0_1" xfId="699"/>
    <cellStyle name="_도곡1교 하부공 수량_암거수량_04 BOX집_구조도_구조도0_구조도0" xfId="700"/>
    <cellStyle name="_도곡1교 하부공 수량_암거수량_04 BOX집_구조도_구조도22" xfId="701"/>
    <cellStyle name="_도곡1교 하부공 수량_암거수량_04 BOX집_구조도_구조도-흙막이~" xfId="702"/>
    <cellStyle name="_도곡1교 하부공 수량_암거수량_04 BOX집_구조도_구조물도" xfId="703"/>
    <cellStyle name="_도곡1교 하부공 수량_암거수량_04 BOX집_구조도_바닥막이구조" xfId="704"/>
    <cellStyle name="_도곡1교 하부공 수량_암거수량_04 BOX집_구조도_바닥막이구조도" xfId="705"/>
    <cellStyle name="_도곡1교 하부공 수량_암거수량_04 BOX집_구조도_보막이구조도" xfId="706"/>
    <cellStyle name="_도곡1교 하부공 수량_암거수량_04 BOX집_구조도0" xfId="707"/>
    <cellStyle name="_도곡1교 하부공 수량_암거수량_04 BOX집_구조도0_1" xfId="708"/>
    <cellStyle name="_도곡1교 하부공 수량_암거수량_04 BOX집_구조도0_구조도" xfId="709"/>
    <cellStyle name="_도곡1교 하부공 수량_암거수량_04 BOX집_구조도0_구조도_구조도0" xfId="710"/>
    <cellStyle name="_도곡1교 하부공 수량_암거수량_04 BOX집_구조도0_구조도0" xfId="711"/>
    <cellStyle name="_도곡1교 하부공 수량_암거수량_04 BOX집_구조도0_바닥막이구조" xfId="712"/>
    <cellStyle name="_도곡1교 하부공 수량_암거수량_04 BOX집_구조도0_바닥막이구조도" xfId="713"/>
    <cellStyle name="_도곡1교 하부공 수량_암거수량_04 BOX집_내역서2" xfId="714"/>
    <cellStyle name="_도곡1교 하부공 수량_암거수량_04 BOX집_바닥막이구조" xfId="715"/>
    <cellStyle name="_도곡1교 하부공 수량_암거수량_04 BOX집_설계내역(원본)" xfId="716"/>
    <cellStyle name="_도곡1교 하부공 수량_암거수량_04 BOX집_설계내역(원본)_설계내역(구미정)" xfId="717"/>
    <cellStyle name="_도곡1교 하부공 수량_암거수량_04 BOX집_설계내역(원본)_설계내역(원본)" xfId="718"/>
    <cellStyle name="_도곡1교 하부공 수량_암거수량_1-토적집계-구룡" xfId="719"/>
    <cellStyle name="_도곡1교 하부공 수량_암거수량_구조도" xfId="720"/>
    <cellStyle name="_도곡1교 하부공 수량_암거수량_구조도_계간수로" xfId="721"/>
    <cellStyle name="_도곡1교 하부공 수량_암거수량_구조도_구조도" xfId="722"/>
    <cellStyle name="_도곡1교 하부공 수량_암거수량_구조도_구조도." xfId="723"/>
    <cellStyle name="_도곡1교 하부공 수량_암거수량_구조도_구조도_1" xfId="724"/>
    <cellStyle name="_도곡1교 하부공 수량_암거수량_구조도_구조도_a" xfId="728"/>
    <cellStyle name="_도곡1교 하부공 수량_암거수량_구조도_구조도_구조도" xfId="725"/>
    <cellStyle name="_도곡1교 하부공 수량_암거수량_구조도_구조도_구조도0" xfId="726"/>
    <cellStyle name="_도곡1교 하부공 수량_암거수량_구조도_구조도_변경" xfId="727"/>
    <cellStyle name="_도곡1교 하부공 수량_암거수량_구조도_구조도0" xfId="729"/>
    <cellStyle name="_도곡1교 하부공 수량_암거수량_구조도_구조도0_1" xfId="730"/>
    <cellStyle name="_도곡1교 하부공 수량_암거수량_구조도_구조도0_구조도0" xfId="731"/>
    <cellStyle name="_도곡1교 하부공 수량_암거수량_구조도_구조도22" xfId="732"/>
    <cellStyle name="_도곡1교 하부공 수량_암거수량_구조도_구조도-흙막이~" xfId="733"/>
    <cellStyle name="_도곡1교 하부공 수량_암거수량_구조도_구조물도" xfId="734"/>
    <cellStyle name="_도곡1교 하부공 수량_암거수량_구조도_바닥막이구조" xfId="735"/>
    <cellStyle name="_도곡1교 하부공 수량_암거수량_구조도_바닥막이구조도" xfId="736"/>
    <cellStyle name="_도곡1교 하부공 수량_암거수량_구조도_보막이구조도" xfId="737"/>
    <cellStyle name="_도곡1교 하부공 수량_암거수량_구조도0" xfId="738"/>
    <cellStyle name="_도곡1교 하부공 수량_암거수량_구조도0_1" xfId="739"/>
    <cellStyle name="_도곡1교 하부공 수량_암거수량_구조도0_구조도" xfId="740"/>
    <cellStyle name="_도곡1교 하부공 수량_암거수량_구조도0_구조도_구조도0" xfId="741"/>
    <cellStyle name="_도곡1교 하부공 수량_암거수량_구조도0_구조도0" xfId="742"/>
    <cellStyle name="_도곡1교 하부공 수량_암거수량_구조도0_바닥막이구조" xfId="743"/>
    <cellStyle name="_도곡1교 하부공 수량_암거수량_구조도0_바닥막이구조도" xfId="744"/>
    <cellStyle name="_도곡1교 하부공 수량_암거수량_내역서2" xfId="745"/>
    <cellStyle name="_도곡1교 하부공 수량_암거수량_바닥막이구조" xfId="746"/>
    <cellStyle name="_도곡1교 하부공 수량_암거수량_설계내역(원본)" xfId="747"/>
    <cellStyle name="_도곡1교 하부공 수량_암거수량_설계내역(원본)_설계내역(구미정)" xfId="748"/>
    <cellStyle name="_도곡1교 하부공 수량_암거수량_설계내역(원본)_설계내역(원본)" xfId="749"/>
    <cellStyle name="_도곡2교 교대 수량" xfId="750"/>
    <cellStyle name="_도곡2교 교대 수량_1-토적집계-구룡" xfId="751"/>
    <cellStyle name="_도곡2교 교대 수량_구조도" xfId="752"/>
    <cellStyle name="_도곡2교 교대 수량_구조도_계간수로" xfId="753"/>
    <cellStyle name="_도곡2교 교대 수량_구조도_구조도" xfId="754"/>
    <cellStyle name="_도곡2교 교대 수량_구조도_구조도." xfId="755"/>
    <cellStyle name="_도곡2교 교대 수량_구조도_구조도_1" xfId="756"/>
    <cellStyle name="_도곡2교 교대 수량_구조도_구조도_a" xfId="760"/>
    <cellStyle name="_도곡2교 교대 수량_구조도_구조도_구조도" xfId="757"/>
    <cellStyle name="_도곡2교 교대 수량_구조도_구조도_구조도0" xfId="758"/>
    <cellStyle name="_도곡2교 교대 수량_구조도_구조도_변경" xfId="759"/>
    <cellStyle name="_도곡2교 교대 수량_구조도_구조도0" xfId="761"/>
    <cellStyle name="_도곡2교 교대 수량_구조도_구조도0_1" xfId="762"/>
    <cellStyle name="_도곡2교 교대 수량_구조도_구조도0_구조도0" xfId="763"/>
    <cellStyle name="_도곡2교 교대 수량_구조도_구조도22" xfId="764"/>
    <cellStyle name="_도곡2교 교대 수량_구조도_구조도-흙막이~" xfId="765"/>
    <cellStyle name="_도곡2교 교대 수량_구조도_구조물도" xfId="766"/>
    <cellStyle name="_도곡2교 교대 수량_구조도_바닥막이구조" xfId="767"/>
    <cellStyle name="_도곡2교 교대 수량_구조도_바닥막이구조도" xfId="768"/>
    <cellStyle name="_도곡2교 교대 수량_구조도_보막이구조도" xfId="769"/>
    <cellStyle name="_도곡2교 교대 수량_구조도0" xfId="770"/>
    <cellStyle name="_도곡2교 교대 수량_구조도0_1" xfId="771"/>
    <cellStyle name="_도곡2교 교대 수량_구조도0_구조도" xfId="772"/>
    <cellStyle name="_도곡2교 교대 수량_구조도0_구조도_구조도0" xfId="773"/>
    <cellStyle name="_도곡2교 교대 수량_구조도0_구조도0" xfId="774"/>
    <cellStyle name="_도곡2교 교대 수량_구조도0_바닥막이구조" xfId="775"/>
    <cellStyle name="_도곡2교 교대 수량_구조도0_바닥막이구조도" xfId="776"/>
    <cellStyle name="_도곡2교 교대 수량_내역서2" xfId="777"/>
    <cellStyle name="_도곡2교 교대 수량_바닥막이구조" xfId="778"/>
    <cellStyle name="_도곡2교 교대 수량_설계내역(원본)" xfId="779"/>
    <cellStyle name="_도곡2교 교대 수량_설계내역(원본)_설계내역(구미정)" xfId="780"/>
    <cellStyle name="_도곡2교 교대 수량_설계내역(원본)_설계내역(원본)" xfId="781"/>
    <cellStyle name="_도곡2교 교대 수량_신촌-유곡(암거)" xfId="782"/>
    <cellStyle name="_도곡2교 교대 수량_신촌-유곡(암거)_04 BOX집" xfId="783"/>
    <cellStyle name="_도곡2교 교대 수량_신촌-유곡(암거)_04 BOX집_1-토적집계-구룡" xfId="784"/>
    <cellStyle name="_도곡2교 교대 수량_신촌-유곡(암거)_04 BOX집_구조도" xfId="785"/>
    <cellStyle name="_도곡2교 교대 수량_신촌-유곡(암거)_04 BOX집_구조도_계간수로" xfId="786"/>
    <cellStyle name="_도곡2교 교대 수량_신촌-유곡(암거)_04 BOX집_구조도_구조도" xfId="787"/>
    <cellStyle name="_도곡2교 교대 수량_신촌-유곡(암거)_04 BOX집_구조도_구조도." xfId="788"/>
    <cellStyle name="_도곡2교 교대 수량_신촌-유곡(암거)_04 BOX집_구조도_구조도_1" xfId="789"/>
    <cellStyle name="_도곡2교 교대 수량_신촌-유곡(암거)_04 BOX집_구조도_구조도_a" xfId="793"/>
    <cellStyle name="_도곡2교 교대 수량_신촌-유곡(암거)_04 BOX집_구조도_구조도_구조도" xfId="790"/>
    <cellStyle name="_도곡2교 교대 수량_신촌-유곡(암거)_04 BOX집_구조도_구조도_구조도0" xfId="791"/>
    <cellStyle name="_도곡2교 교대 수량_신촌-유곡(암거)_04 BOX집_구조도_구조도_변경" xfId="792"/>
    <cellStyle name="_도곡2교 교대 수량_신촌-유곡(암거)_04 BOX집_구조도_구조도0" xfId="794"/>
    <cellStyle name="_도곡2교 교대 수량_신촌-유곡(암거)_04 BOX집_구조도_구조도0_1" xfId="795"/>
    <cellStyle name="_도곡2교 교대 수량_신촌-유곡(암거)_04 BOX집_구조도_구조도0_구조도0" xfId="796"/>
    <cellStyle name="_도곡2교 교대 수량_신촌-유곡(암거)_04 BOX집_구조도_구조도22" xfId="797"/>
    <cellStyle name="_도곡2교 교대 수량_신촌-유곡(암거)_04 BOX집_구조도_구조도-흙막이~" xfId="798"/>
    <cellStyle name="_도곡2교 교대 수량_신촌-유곡(암거)_04 BOX집_구조도_구조물도" xfId="799"/>
    <cellStyle name="_도곡2교 교대 수량_신촌-유곡(암거)_04 BOX집_구조도_바닥막이구조" xfId="800"/>
    <cellStyle name="_도곡2교 교대 수량_신촌-유곡(암거)_04 BOX집_구조도_바닥막이구조도" xfId="801"/>
    <cellStyle name="_도곡2교 교대 수량_신촌-유곡(암거)_04 BOX집_구조도_보막이구조도" xfId="802"/>
    <cellStyle name="_도곡2교 교대 수량_신촌-유곡(암거)_04 BOX집_구조도0" xfId="803"/>
    <cellStyle name="_도곡2교 교대 수량_신촌-유곡(암거)_04 BOX집_구조도0_1" xfId="804"/>
    <cellStyle name="_도곡2교 교대 수량_신촌-유곡(암거)_04 BOX집_구조도0_구조도" xfId="805"/>
    <cellStyle name="_도곡2교 교대 수량_신촌-유곡(암거)_04 BOX집_구조도0_구조도_구조도0" xfId="806"/>
    <cellStyle name="_도곡2교 교대 수량_신촌-유곡(암거)_04 BOX집_구조도0_구조도0" xfId="807"/>
    <cellStyle name="_도곡2교 교대 수량_신촌-유곡(암거)_04 BOX집_구조도0_바닥막이구조" xfId="808"/>
    <cellStyle name="_도곡2교 교대 수량_신촌-유곡(암거)_04 BOX집_구조도0_바닥막이구조도" xfId="809"/>
    <cellStyle name="_도곡2교 교대 수량_신촌-유곡(암거)_04 BOX집_내역서2" xfId="810"/>
    <cellStyle name="_도곡2교 교대 수량_신촌-유곡(암거)_04 BOX집_바닥막이구조" xfId="811"/>
    <cellStyle name="_도곡2교 교대 수량_신촌-유곡(암거)_04 BOX집_설계내역(원본)" xfId="812"/>
    <cellStyle name="_도곡2교 교대 수량_신촌-유곡(암거)_04 BOX집_설계내역(원본)_설계내역(구미정)" xfId="813"/>
    <cellStyle name="_도곡2교 교대 수량_신촌-유곡(암거)_04 BOX집_설계내역(원본)_설계내역(원본)" xfId="814"/>
    <cellStyle name="_도곡2교 교대 수량_신촌-유곡(암거)_1-토적집계-구룡" xfId="815"/>
    <cellStyle name="_도곡2교 교대 수량_신촌-유곡(암거)_구조도" xfId="816"/>
    <cellStyle name="_도곡2교 교대 수량_신촌-유곡(암거)_구조도_계간수로" xfId="817"/>
    <cellStyle name="_도곡2교 교대 수량_신촌-유곡(암거)_구조도_구조도" xfId="818"/>
    <cellStyle name="_도곡2교 교대 수량_신촌-유곡(암거)_구조도_구조도." xfId="819"/>
    <cellStyle name="_도곡2교 교대 수량_신촌-유곡(암거)_구조도_구조도_1" xfId="820"/>
    <cellStyle name="_도곡2교 교대 수량_신촌-유곡(암거)_구조도_구조도_a" xfId="824"/>
    <cellStyle name="_도곡2교 교대 수량_신촌-유곡(암거)_구조도_구조도_구조도" xfId="821"/>
    <cellStyle name="_도곡2교 교대 수량_신촌-유곡(암거)_구조도_구조도_구조도0" xfId="822"/>
    <cellStyle name="_도곡2교 교대 수량_신촌-유곡(암거)_구조도_구조도_변경" xfId="823"/>
    <cellStyle name="_도곡2교 교대 수량_신촌-유곡(암거)_구조도_구조도0" xfId="825"/>
    <cellStyle name="_도곡2교 교대 수량_신촌-유곡(암거)_구조도_구조도0_1" xfId="826"/>
    <cellStyle name="_도곡2교 교대 수량_신촌-유곡(암거)_구조도_구조도0_구조도0" xfId="827"/>
    <cellStyle name="_도곡2교 교대 수량_신촌-유곡(암거)_구조도_구조도22" xfId="828"/>
    <cellStyle name="_도곡2교 교대 수량_신촌-유곡(암거)_구조도_구조도-흙막이~" xfId="829"/>
    <cellStyle name="_도곡2교 교대 수량_신촌-유곡(암거)_구조도_구조물도" xfId="830"/>
    <cellStyle name="_도곡2교 교대 수량_신촌-유곡(암거)_구조도_바닥막이구조" xfId="831"/>
    <cellStyle name="_도곡2교 교대 수량_신촌-유곡(암거)_구조도_바닥막이구조도" xfId="832"/>
    <cellStyle name="_도곡2교 교대 수량_신촌-유곡(암거)_구조도_보막이구조도" xfId="833"/>
    <cellStyle name="_도곡2교 교대 수량_신촌-유곡(암거)_구조도0" xfId="834"/>
    <cellStyle name="_도곡2교 교대 수량_신촌-유곡(암거)_구조도0_1" xfId="835"/>
    <cellStyle name="_도곡2교 교대 수량_신촌-유곡(암거)_구조도0_구조도" xfId="836"/>
    <cellStyle name="_도곡2교 교대 수량_신촌-유곡(암거)_구조도0_구조도_구조도0" xfId="837"/>
    <cellStyle name="_도곡2교 교대 수량_신촌-유곡(암거)_구조도0_구조도0" xfId="838"/>
    <cellStyle name="_도곡2교 교대 수량_신촌-유곡(암거)_구조도0_바닥막이구조" xfId="839"/>
    <cellStyle name="_도곡2교 교대 수량_신촌-유곡(암거)_구조도0_바닥막이구조도" xfId="840"/>
    <cellStyle name="_도곡2교 교대 수량_신촌-유곡(암거)_내역서2" xfId="841"/>
    <cellStyle name="_도곡2교 교대 수량_신촌-유곡(암거)_바닥막이구조" xfId="842"/>
    <cellStyle name="_도곡2교 교대 수량_신촌-유곡(암거)_설계내역(원본)" xfId="843"/>
    <cellStyle name="_도곡2교 교대 수량_신촌-유곡(암거)_설계내역(원본)_설계내역(구미정)" xfId="844"/>
    <cellStyle name="_도곡2교 교대 수량_신촌-유곡(암거)_설계내역(원본)_설계내역(원본)" xfId="845"/>
    <cellStyle name="_도곡2교 교대 수량_암거수량" xfId="846"/>
    <cellStyle name="_도곡2교 교대 수량_암거수량(2)" xfId="847"/>
    <cellStyle name="_도곡2교 교대 수량_암거수량(2)_04 BOX집" xfId="848"/>
    <cellStyle name="_도곡2교 교대 수량_암거수량(2)_04 BOX집_1-토적집계-구룡" xfId="849"/>
    <cellStyle name="_도곡2교 교대 수량_암거수량(2)_04 BOX집_구조도" xfId="850"/>
    <cellStyle name="_도곡2교 교대 수량_암거수량(2)_04 BOX집_구조도_계간수로" xfId="851"/>
    <cellStyle name="_도곡2교 교대 수량_암거수량(2)_04 BOX집_구조도_구조도" xfId="852"/>
    <cellStyle name="_도곡2교 교대 수량_암거수량(2)_04 BOX집_구조도_구조도." xfId="853"/>
    <cellStyle name="_도곡2교 교대 수량_암거수량(2)_04 BOX집_구조도_구조도_1" xfId="854"/>
    <cellStyle name="_도곡2교 교대 수량_암거수량(2)_04 BOX집_구조도_구조도_a" xfId="858"/>
    <cellStyle name="_도곡2교 교대 수량_암거수량(2)_04 BOX집_구조도_구조도_구조도" xfId="855"/>
    <cellStyle name="_도곡2교 교대 수량_암거수량(2)_04 BOX집_구조도_구조도_구조도0" xfId="856"/>
    <cellStyle name="_도곡2교 교대 수량_암거수량(2)_04 BOX집_구조도_구조도_변경" xfId="857"/>
    <cellStyle name="_도곡2교 교대 수량_암거수량(2)_04 BOX집_구조도_구조도0" xfId="859"/>
    <cellStyle name="_도곡2교 교대 수량_암거수량(2)_04 BOX집_구조도_구조도0_1" xfId="860"/>
    <cellStyle name="_도곡2교 교대 수량_암거수량(2)_04 BOX집_구조도_구조도0_구조도0" xfId="861"/>
    <cellStyle name="_도곡2교 교대 수량_암거수량(2)_04 BOX집_구조도_구조도22" xfId="862"/>
    <cellStyle name="_도곡2교 교대 수량_암거수량(2)_04 BOX집_구조도_구조도-흙막이~" xfId="863"/>
    <cellStyle name="_도곡2교 교대 수량_암거수량(2)_04 BOX집_구조도_구조물도" xfId="864"/>
    <cellStyle name="_도곡2교 교대 수량_암거수량(2)_04 BOX집_구조도_바닥막이구조" xfId="865"/>
    <cellStyle name="_도곡2교 교대 수량_암거수량(2)_04 BOX집_구조도_바닥막이구조도" xfId="866"/>
    <cellStyle name="_도곡2교 교대 수량_암거수량(2)_04 BOX집_구조도_보막이구조도" xfId="867"/>
    <cellStyle name="_도곡2교 교대 수량_암거수량(2)_04 BOX집_구조도0" xfId="868"/>
    <cellStyle name="_도곡2교 교대 수량_암거수량(2)_04 BOX집_구조도0_1" xfId="869"/>
    <cellStyle name="_도곡2교 교대 수량_암거수량(2)_04 BOX집_구조도0_구조도" xfId="870"/>
    <cellStyle name="_도곡2교 교대 수량_암거수량(2)_04 BOX집_구조도0_구조도_구조도0" xfId="871"/>
    <cellStyle name="_도곡2교 교대 수량_암거수량(2)_04 BOX집_구조도0_구조도0" xfId="872"/>
    <cellStyle name="_도곡2교 교대 수량_암거수량(2)_04 BOX집_구조도0_바닥막이구조" xfId="873"/>
    <cellStyle name="_도곡2교 교대 수량_암거수량(2)_04 BOX집_구조도0_바닥막이구조도" xfId="874"/>
    <cellStyle name="_도곡2교 교대 수량_암거수량(2)_04 BOX집_내역서2" xfId="875"/>
    <cellStyle name="_도곡2교 교대 수량_암거수량(2)_04 BOX집_바닥막이구조" xfId="876"/>
    <cellStyle name="_도곡2교 교대 수량_암거수량(2)_04 BOX집_설계내역(원본)" xfId="877"/>
    <cellStyle name="_도곡2교 교대 수량_암거수량(2)_04 BOX집_설계내역(원본)_설계내역(구미정)" xfId="878"/>
    <cellStyle name="_도곡2교 교대 수량_암거수량(2)_04 BOX집_설계내역(원본)_설계내역(원본)" xfId="879"/>
    <cellStyle name="_도곡2교 교대 수량_암거수량(2)_1-토적집계-구룡" xfId="880"/>
    <cellStyle name="_도곡2교 교대 수량_암거수량(2)_구조도" xfId="881"/>
    <cellStyle name="_도곡2교 교대 수량_암거수량(2)_구조도_계간수로" xfId="882"/>
    <cellStyle name="_도곡2교 교대 수량_암거수량(2)_구조도_구조도" xfId="883"/>
    <cellStyle name="_도곡2교 교대 수량_암거수량(2)_구조도_구조도." xfId="884"/>
    <cellStyle name="_도곡2교 교대 수량_암거수량(2)_구조도_구조도_1" xfId="885"/>
    <cellStyle name="_도곡2교 교대 수량_암거수량(2)_구조도_구조도_a" xfId="889"/>
    <cellStyle name="_도곡2교 교대 수량_암거수량(2)_구조도_구조도_구조도" xfId="886"/>
    <cellStyle name="_도곡2교 교대 수량_암거수량(2)_구조도_구조도_구조도0" xfId="887"/>
    <cellStyle name="_도곡2교 교대 수량_암거수량(2)_구조도_구조도_변경" xfId="888"/>
    <cellStyle name="_도곡2교 교대 수량_암거수량(2)_구조도_구조도0" xfId="890"/>
    <cellStyle name="_도곡2교 교대 수량_암거수량(2)_구조도_구조도0_1" xfId="891"/>
    <cellStyle name="_도곡2교 교대 수량_암거수량(2)_구조도_구조도0_구조도0" xfId="892"/>
    <cellStyle name="_도곡2교 교대 수량_암거수량(2)_구조도_구조도22" xfId="893"/>
    <cellStyle name="_도곡2교 교대 수량_암거수량(2)_구조도_구조도-흙막이~" xfId="894"/>
    <cellStyle name="_도곡2교 교대 수량_암거수량(2)_구조도_구조물도" xfId="895"/>
    <cellStyle name="_도곡2교 교대 수량_암거수량(2)_구조도_바닥막이구조" xfId="896"/>
    <cellStyle name="_도곡2교 교대 수량_암거수량(2)_구조도_바닥막이구조도" xfId="897"/>
    <cellStyle name="_도곡2교 교대 수량_암거수량(2)_구조도_보막이구조도" xfId="898"/>
    <cellStyle name="_도곡2교 교대 수량_암거수량(2)_구조도0" xfId="899"/>
    <cellStyle name="_도곡2교 교대 수량_암거수량(2)_구조도0_1" xfId="900"/>
    <cellStyle name="_도곡2교 교대 수량_암거수량(2)_구조도0_구조도" xfId="901"/>
    <cellStyle name="_도곡2교 교대 수량_암거수량(2)_구조도0_구조도_구조도0" xfId="902"/>
    <cellStyle name="_도곡2교 교대 수량_암거수량(2)_구조도0_구조도0" xfId="903"/>
    <cellStyle name="_도곡2교 교대 수량_암거수량(2)_구조도0_바닥막이구조" xfId="904"/>
    <cellStyle name="_도곡2교 교대 수량_암거수량(2)_구조도0_바닥막이구조도" xfId="905"/>
    <cellStyle name="_도곡2교 교대 수량_암거수량(2)_내역서2" xfId="906"/>
    <cellStyle name="_도곡2교 교대 수량_암거수량(2)_바닥막이구조" xfId="907"/>
    <cellStyle name="_도곡2교 교대 수량_암거수량(2)_설계내역(원본)" xfId="908"/>
    <cellStyle name="_도곡2교 교대 수량_암거수량(2)_설계내역(원본)_설계내역(구미정)" xfId="909"/>
    <cellStyle name="_도곡2교 교대 수량_암거수량(2)_설계내역(원본)_설계내역(원본)" xfId="910"/>
    <cellStyle name="_도곡2교 교대 수량_암거수량_04 BOX집" xfId="911"/>
    <cellStyle name="_도곡2교 교대 수량_암거수량_04 BOX집_1-토적집계-구룡" xfId="912"/>
    <cellStyle name="_도곡2교 교대 수량_암거수량_04 BOX집_구조도" xfId="913"/>
    <cellStyle name="_도곡2교 교대 수량_암거수량_04 BOX집_구조도_계간수로" xfId="914"/>
    <cellStyle name="_도곡2교 교대 수량_암거수량_04 BOX집_구조도_구조도" xfId="915"/>
    <cellStyle name="_도곡2교 교대 수량_암거수량_04 BOX집_구조도_구조도." xfId="916"/>
    <cellStyle name="_도곡2교 교대 수량_암거수량_04 BOX집_구조도_구조도_1" xfId="917"/>
    <cellStyle name="_도곡2교 교대 수량_암거수량_04 BOX집_구조도_구조도_a" xfId="921"/>
    <cellStyle name="_도곡2교 교대 수량_암거수량_04 BOX집_구조도_구조도_구조도" xfId="918"/>
    <cellStyle name="_도곡2교 교대 수량_암거수량_04 BOX집_구조도_구조도_구조도0" xfId="919"/>
    <cellStyle name="_도곡2교 교대 수량_암거수량_04 BOX집_구조도_구조도_변경" xfId="920"/>
    <cellStyle name="_도곡2교 교대 수량_암거수량_04 BOX집_구조도_구조도0" xfId="922"/>
    <cellStyle name="_도곡2교 교대 수량_암거수량_04 BOX집_구조도_구조도0_1" xfId="923"/>
    <cellStyle name="_도곡2교 교대 수량_암거수량_04 BOX집_구조도_구조도0_구조도0" xfId="924"/>
    <cellStyle name="_도곡2교 교대 수량_암거수량_04 BOX집_구조도_구조도22" xfId="925"/>
    <cellStyle name="_도곡2교 교대 수량_암거수량_04 BOX집_구조도_구조도-흙막이~" xfId="926"/>
    <cellStyle name="_도곡2교 교대 수량_암거수량_04 BOX집_구조도_구조물도" xfId="927"/>
    <cellStyle name="_도곡2교 교대 수량_암거수량_04 BOX집_구조도_바닥막이구조" xfId="928"/>
    <cellStyle name="_도곡2교 교대 수량_암거수량_04 BOX집_구조도_바닥막이구조도" xfId="929"/>
    <cellStyle name="_도곡2교 교대 수량_암거수량_04 BOX집_구조도_보막이구조도" xfId="930"/>
    <cellStyle name="_도곡2교 교대 수량_암거수량_04 BOX집_구조도0" xfId="931"/>
    <cellStyle name="_도곡2교 교대 수량_암거수량_04 BOX집_구조도0_1" xfId="932"/>
    <cellStyle name="_도곡2교 교대 수량_암거수량_04 BOX집_구조도0_구조도" xfId="933"/>
    <cellStyle name="_도곡2교 교대 수량_암거수량_04 BOX집_구조도0_구조도_구조도0" xfId="934"/>
    <cellStyle name="_도곡2교 교대 수량_암거수량_04 BOX집_구조도0_구조도0" xfId="935"/>
    <cellStyle name="_도곡2교 교대 수량_암거수량_04 BOX집_구조도0_바닥막이구조" xfId="936"/>
    <cellStyle name="_도곡2교 교대 수량_암거수량_04 BOX집_구조도0_바닥막이구조도" xfId="937"/>
    <cellStyle name="_도곡2교 교대 수량_암거수량_04 BOX집_내역서2" xfId="938"/>
    <cellStyle name="_도곡2교 교대 수량_암거수량_04 BOX집_바닥막이구조" xfId="939"/>
    <cellStyle name="_도곡2교 교대 수량_암거수량_04 BOX집_설계내역(원본)" xfId="940"/>
    <cellStyle name="_도곡2교 교대 수량_암거수량_04 BOX집_설계내역(원본)_설계내역(구미정)" xfId="941"/>
    <cellStyle name="_도곡2교 교대 수량_암거수량_04 BOX집_설계내역(원본)_설계내역(원본)" xfId="942"/>
    <cellStyle name="_도곡2교 교대 수량_암거수량_1-토적집계-구룡" xfId="943"/>
    <cellStyle name="_도곡2교 교대 수량_암거수량_구조도" xfId="944"/>
    <cellStyle name="_도곡2교 교대 수량_암거수량_구조도_계간수로" xfId="945"/>
    <cellStyle name="_도곡2교 교대 수량_암거수량_구조도_구조도" xfId="946"/>
    <cellStyle name="_도곡2교 교대 수량_암거수량_구조도_구조도." xfId="947"/>
    <cellStyle name="_도곡2교 교대 수량_암거수량_구조도_구조도_1" xfId="948"/>
    <cellStyle name="_도곡2교 교대 수량_암거수량_구조도_구조도_a" xfId="952"/>
    <cellStyle name="_도곡2교 교대 수량_암거수량_구조도_구조도_구조도" xfId="949"/>
    <cellStyle name="_도곡2교 교대 수량_암거수량_구조도_구조도_구조도0" xfId="950"/>
    <cellStyle name="_도곡2교 교대 수량_암거수량_구조도_구조도_변경" xfId="951"/>
    <cellStyle name="_도곡2교 교대 수량_암거수량_구조도_구조도0" xfId="953"/>
    <cellStyle name="_도곡2교 교대 수량_암거수량_구조도_구조도0_1" xfId="954"/>
    <cellStyle name="_도곡2교 교대 수량_암거수량_구조도_구조도0_구조도0" xfId="955"/>
    <cellStyle name="_도곡2교 교대 수량_암거수량_구조도_구조도22" xfId="956"/>
    <cellStyle name="_도곡2교 교대 수량_암거수량_구조도_구조도-흙막이~" xfId="957"/>
    <cellStyle name="_도곡2교 교대 수량_암거수량_구조도_구조물도" xfId="958"/>
    <cellStyle name="_도곡2교 교대 수량_암거수량_구조도_바닥막이구조" xfId="959"/>
    <cellStyle name="_도곡2교 교대 수량_암거수량_구조도_바닥막이구조도" xfId="960"/>
    <cellStyle name="_도곡2교 교대 수량_암거수량_구조도_보막이구조도" xfId="961"/>
    <cellStyle name="_도곡2교 교대 수량_암거수량_구조도0" xfId="962"/>
    <cellStyle name="_도곡2교 교대 수량_암거수량_구조도0_1" xfId="963"/>
    <cellStyle name="_도곡2교 교대 수량_암거수량_구조도0_구조도" xfId="964"/>
    <cellStyle name="_도곡2교 교대 수량_암거수량_구조도0_구조도_구조도0" xfId="965"/>
    <cellStyle name="_도곡2교 교대 수량_암거수량_구조도0_구조도0" xfId="966"/>
    <cellStyle name="_도곡2교 교대 수량_암거수량_구조도0_바닥막이구조" xfId="967"/>
    <cellStyle name="_도곡2교 교대 수량_암거수량_구조도0_바닥막이구조도" xfId="968"/>
    <cellStyle name="_도곡2교 교대 수량_암거수량_내역서2" xfId="969"/>
    <cellStyle name="_도곡2교 교대 수량_암거수량_바닥막이구조" xfId="970"/>
    <cellStyle name="_도곡2교 교대 수량_암거수량_설계내역(원본)" xfId="971"/>
    <cellStyle name="_도곡2교 교대 수량_암거수량_설계내역(원본)_설계내역(구미정)" xfId="972"/>
    <cellStyle name="_도곡2교 교대 수량_암거수량_설계내역(원본)_설계내역(원본)" xfId="973"/>
    <cellStyle name="_도곡2교 교대(종점) 수량" xfId="974"/>
    <cellStyle name="_도곡2교 교대(종점) 수량_1-토적집계-구룡" xfId="975"/>
    <cellStyle name="_도곡2교 교대(종점) 수량_구조도" xfId="976"/>
    <cellStyle name="_도곡2교 교대(종점) 수량_구조도_계간수로" xfId="977"/>
    <cellStyle name="_도곡2교 교대(종점) 수량_구조도_구조도" xfId="978"/>
    <cellStyle name="_도곡2교 교대(종점) 수량_구조도_구조도." xfId="979"/>
    <cellStyle name="_도곡2교 교대(종점) 수량_구조도_구조도_1" xfId="980"/>
    <cellStyle name="_도곡2교 교대(종점) 수량_구조도_구조도_a" xfId="984"/>
    <cellStyle name="_도곡2교 교대(종점) 수량_구조도_구조도_구조도" xfId="981"/>
    <cellStyle name="_도곡2교 교대(종점) 수량_구조도_구조도_구조도0" xfId="982"/>
    <cellStyle name="_도곡2교 교대(종점) 수량_구조도_구조도_변경" xfId="983"/>
    <cellStyle name="_도곡2교 교대(종점) 수량_구조도_구조도0" xfId="985"/>
    <cellStyle name="_도곡2교 교대(종점) 수량_구조도_구조도0_1" xfId="986"/>
    <cellStyle name="_도곡2교 교대(종점) 수량_구조도_구조도0_구조도0" xfId="987"/>
    <cellStyle name="_도곡2교 교대(종점) 수량_구조도_구조도22" xfId="988"/>
    <cellStyle name="_도곡2교 교대(종점) 수량_구조도_구조도-흙막이~" xfId="989"/>
    <cellStyle name="_도곡2교 교대(종점) 수량_구조도_구조물도" xfId="990"/>
    <cellStyle name="_도곡2교 교대(종점) 수량_구조도_바닥막이구조" xfId="991"/>
    <cellStyle name="_도곡2교 교대(종점) 수량_구조도_바닥막이구조도" xfId="992"/>
    <cellStyle name="_도곡2교 교대(종점) 수량_구조도_보막이구조도" xfId="993"/>
    <cellStyle name="_도곡2교 교대(종점) 수량_구조도0" xfId="994"/>
    <cellStyle name="_도곡2교 교대(종점) 수량_구조도0_1" xfId="995"/>
    <cellStyle name="_도곡2교 교대(종점) 수량_구조도0_구조도" xfId="996"/>
    <cellStyle name="_도곡2교 교대(종점) 수량_구조도0_구조도_구조도0" xfId="997"/>
    <cellStyle name="_도곡2교 교대(종점) 수량_구조도0_구조도0" xfId="998"/>
    <cellStyle name="_도곡2교 교대(종점) 수량_구조도0_바닥막이구조" xfId="999"/>
    <cellStyle name="_도곡2교 교대(종점) 수량_구조도0_바닥막이구조도" xfId="1000"/>
    <cellStyle name="_도곡2교 교대(종점) 수량_내역서2" xfId="1001"/>
    <cellStyle name="_도곡2교 교대(종점) 수량_바닥막이구조" xfId="1002"/>
    <cellStyle name="_도곡2교 교대(종점) 수량_설계내역(원본)" xfId="1003"/>
    <cellStyle name="_도곡2교 교대(종점) 수량_설계내역(원본)_설계내역(구미정)" xfId="1004"/>
    <cellStyle name="_도곡2교 교대(종점) 수량_설계내역(원본)_설계내역(원본)" xfId="1005"/>
    <cellStyle name="_도곡2교 교대(종점) 수량_신촌-유곡(암거)" xfId="1006"/>
    <cellStyle name="_도곡2교 교대(종점) 수량_신촌-유곡(암거)_04 BOX집" xfId="1007"/>
    <cellStyle name="_도곡2교 교대(종점) 수량_신촌-유곡(암거)_04 BOX집_1-토적집계-구룡" xfId="1008"/>
    <cellStyle name="_도곡2교 교대(종점) 수량_신촌-유곡(암거)_04 BOX집_구조도" xfId="1009"/>
    <cellStyle name="_도곡2교 교대(종점) 수량_신촌-유곡(암거)_04 BOX집_구조도_계간수로" xfId="1010"/>
    <cellStyle name="_도곡2교 교대(종점) 수량_신촌-유곡(암거)_04 BOX집_구조도_구조도" xfId="1011"/>
    <cellStyle name="_도곡2교 교대(종점) 수량_신촌-유곡(암거)_04 BOX집_구조도_구조도." xfId="1012"/>
    <cellStyle name="_도곡2교 교대(종점) 수량_신촌-유곡(암거)_04 BOX집_구조도_구조도_1" xfId="1013"/>
    <cellStyle name="_도곡2교 교대(종점) 수량_신촌-유곡(암거)_04 BOX집_구조도_구조도_a" xfId="1017"/>
    <cellStyle name="_도곡2교 교대(종점) 수량_신촌-유곡(암거)_04 BOX집_구조도_구조도_구조도" xfId="1014"/>
    <cellStyle name="_도곡2교 교대(종점) 수량_신촌-유곡(암거)_04 BOX집_구조도_구조도_구조도0" xfId="1015"/>
    <cellStyle name="_도곡2교 교대(종점) 수량_신촌-유곡(암거)_04 BOX집_구조도_구조도_변경" xfId="1016"/>
    <cellStyle name="_도곡2교 교대(종점) 수량_신촌-유곡(암거)_04 BOX집_구조도_구조도0" xfId="1018"/>
    <cellStyle name="_도곡2교 교대(종점) 수량_신촌-유곡(암거)_04 BOX집_구조도_구조도0_1" xfId="1019"/>
    <cellStyle name="_도곡2교 교대(종점) 수량_신촌-유곡(암거)_04 BOX집_구조도_구조도0_구조도0" xfId="1020"/>
    <cellStyle name="_도곡2교 교대(종점) 수량_신촌-유곡(암거)_04 BOX집_구조도_구조도22" xfId="1021"/>
    <cellStyle name="_도곡2교 교대(종점) 수량_신촌-유곡(암거)_04 BOX집_구조도_구조도-흙막이~" xfId="1022"/>
    <cellStyle name="_도곡2교 교대(종점) 수량_신촌-유곡(암거)_04 BOX집_구조도_구조물도" xfId="1023"/>
    <cellStyle name="_도곡2교 교대(종점) 수량_신촌-유곡(암거)_04 BOX집_구조도_바닥막이구조" xfId="1024"/>
    <cellStyle name="_도곡2교 교대(종점) 수량_신촌-유곡(암거)_04 BOX집_구조도_바닥막이구조도" xfId="1025"/>
    <cellStyle name="_도곡2교 교대(종점) 수량_신촌-유곡(암거)_04 BOX집_구조도_보막이구조도" xfId="1026"/>
    <cellStyle name="_도곡2교 교대(종점) 수량_신촌-유곡(암거)_04 BOX집_구조도0" xfId="1027"/>
    <cellStyle name="_도곡2교 교대(종점) 수량_신촌-유곡(암거)_04 BOX집_구조도0_1" xfId="1028"/>
    <cellStyle name="_도곡2교 교대(종점) 수량_신촌-유곡(암거)_04 BOX집_구조도0_구조도" xfId="1029"/>
    <cellStyle name="_도곡2교 교대(종점) 수량_신촌-유곡(암거)_04 BOX집_구조도0_구조도_구조도0" xfId="1030"/>
    <cellStyle name="_도곡2교 교대(종점) 수량_신촌-유곡(암거)_04 BOX집_구조도0_구조도0" xfId="1031"/>
    <cellStyle name="_도곡2교 교대(종점) 수량_신촌-유곡(암거)_04 BOX집_구조도0_바닥막이구조" xfId="1032"/>
    <cellStyle name="_도곡2교 교대(종점) 수량_신촌-유곡(암거)_04 BOX집_구조도0_바닥막이구조도" xfId="1033"/>
    <cellStyle name="_도곡2교 교대(종점) 수량_신촌-유곡(암거)_04 BOX집_내역서2" xfId="1034"/>
    <cellStyle name="_도곡2교 교대(종점) 수량_신촌-유곡(암거)_04 BOX집_바닥막이구조" xfId="1035"/>
    <cellStyle name="_도곡2교 교대(종점) 수량_신촌-유곡(암거)_04 BOX집_설계내역(원본)" xfId="1036"/>
    <cellStyle name="_도곡2교 교대(종점) 수량_신촌-유곡(암거)_04 BOX집_설계내역(원본)_설계내역(구미정)" xfId="1037"/>
    <cellStyle name="_도곡2교 교대(종점) 수량_신촌-유곡(암거)_04 BOX집_설계내역(원본)_설계내역(원본)" xfId="1038"/>
    <cellStyle name="_도곡2교 교대(종점) 수량_신촌-유곡(암거)_1-토적집계-구룡" xfId="1039"/>
    <cellStyle name="_도곡2교 교대(종점) 수량_신촌-유곡(암거)_구조도" xfId="1040"/>
    <cellStyle name="_도곡2교 교대(종점) 수량_신촌-유곡(암거)_구조도_계간수로" xfId="1041"/>
    <cellStyle name="_도곡2교 교대(종점) 수량_신촌-유곡(암거)_구조도_구조도" xfId="1042"/>
    <cellStyle name="_도곡2교 교대(종점) 수량_신촌-유곡(암거)_구조도_구조도." xfId="1043"/>
    <cellStyle name="_도곡2교 교대(종점) 수량_신촌-유곡(암거)_구조도_구조도_1" xfId="1044"/>
    <cellStyle name="_도곡2교 교대(종점) 수량_신촌-유곡(암거)_구조도_구조도_a" xfId="1048"/>
    <cellStyle name="_도곡2교 교대(종점) 수량_신촌-유곡(암거)_구조도_구조도_구조도" xfId="1045"/>
    <cellStyle name="_도곡2교 교대(종점) 수량_신촌-유곡(암거)_구조도_구조도_구조도0" xfId="1046"/>
    <cellStyle name="_도곡2교 교대(종점) 수량_신촌-유곡(암거)_구조도_구조도_변경" xfId="1047"/>
    <cellStyle name="_도곡2교 교대(종점) 수량_신촌-유곡(암거)_구조도_구조도0" xfId="1049"/>
    <cellStyle name="_도곡2교 교대(종점) 수량_신촌-유곡(암거)_구조도_구조도0_1" xfId="1050"/>
    <cellStyle name="_도곡2교 교대(종점) 수량_신촌-유곡(암거)_구조도_구조도0_구조도0" xfId="1051"/>
    <cellStyle name="_도곡2교 교대(종점) 수량_신촌-유곡(암거)_구조도_구조도22" xfId="1052"/>
    <cellStyle name="_도곡2교 교대(종점) 수량_신촌-유곡(암거)_구조도_구조도-흙막이~" xfId="1053"/>
    <cellStyle name="_도곡2교 교대(종점) 수량_신촌-유곡(암거)_구조도_구조물도" xfId="1054"/>
    <cellStyle name="_도곡2교 교대(종점) 수량_신촌-유곡(암거)_구조도_바닥막이구조" xfId="1055"/>
    <cellStyle name="_도곡2교 교대(종점) 수량_신촌-유곡(암거)_구조도_바닥막이구조도" xfId="1056"/>
    <cellStyle name="_도곡2교 교대(종점) 수량_신촌-유곡(암거)_구조도_보막이구조도" xfId="1057"/>
    <cellStyle name="_도곡2교 교대(종점) 수량_신촌-유곡(암거)_구조도0" xfId="1058"/>
    <cellStyle name="_도곡2교 교대(종점) 수량_신촌-유곡(암거)_구조도0_1" xfId="1059"/>
    <cellStyle name="_도곡2교 교대(종점) 수량_신촌-유곡(암거)_구조도0_구조도" xfId="1060"/>
    <cellStyle name="_도곡2교 교대(종점) 수량_신촌-유곡(암거)_구조도0_구조도_구조도0" xfId="1061"/>
    <cellStyle name="_도곡2교 교대(종점) 수량_신촌-유곡(암거)_구조도0_구조도0" xfId="1062"/>
    <cellStyle name="_도곡2교 교대(종점) 수량_신촌-유곡(암거)_구조도0_바닥막이구조" xfId="1063"/>
    <cellStyle name="_도곡2교 교대(종점) 수량_신촌-유곡(암거)_구조도0_바닥막이구조도" xfId="1064"/>
    <cellStyle name="_도곡2교 교대(종점) 수량_신촌-유곡(암거)_내역서2" xfId="1065"/>
    <cellStyle name="_도곡2교 교대(종점) 수량_신촌-유곡(암거)_바닥막이구조" xfId="1066"/>
    <cellStyle name="_도곡2교 교대(종점) 수량_신촌-유곡(암거)_설계내역(원본)" xfId="1067"/>
    <cellStyle name="_도곡2교 교대(종점) 수량_신촌-유곡(암거)_설계내역(원본)_설계내역(구미정)" xfId="1068"/>
    <cellStyle name="_도곡2교 교대(종점) 수량_신촌-유곡(암거)_설계내역(원본)_설계내역(원본)" xfId="1069"/>
    <cellStyle name="_도곡2교 교대(종점) 수량_암거수량" xfId="1070"/>
    <cellStyle name="_도곡2교 교대(종점) 수량_암거수량(2)" xfId="1071"/>
    <cellStyle name="_도곡2교 교대(종점) 수량_암거수량(2)_04 BOX집" xfId="1072"/>
    <cellStyle name="_도곡2교 교대(종점) 수량_암거수량(2)_04 BOX집_1-토적집계-구룡" xfId="1073"/>
    <cellStyle name="_도곡2교 교대(종점) 수량_암거수량(2)_04 BOX집_구조도" xfId="1074"/>
    <cellStyle name="_도곡2교 교대(종점) 수량_암거수량(2)_04 BOX집_구조도_계간수로" xfId="1075"/>
    <cellStyle name="_도곡2교 교대(종점) 수량_암거수량(2)_04 BOX집_구조도_구조도" xfId="1076"/>
    <cellStyle name="_도곡2교 교대(종점) 수량_암거수량(2)_04 BOX집_구조도_구조도." xfId="1077"/>
    <cellStyle name="_도곡2교 교대(종점) 수량_암거수량(2)_04 BOX집_구조도_구조도_1" xfId="1078"/>
    <cellStyle name="_도곡2교 교대(종점) 수량_암거수량(2)_04 BOX집_구조도_구조도_a" xfId="1082"/>
    <cellStyle name="_도곡2교 교대(종점) 수량_암거수량(2)_04 BOX집_구조도_구조도_구조도" xfId="1079"/>
    <cellStyle name="_도곡2교 교대(종점) 수량_암거수량(2)_04 BOX집_구조도_구조도_구조도0" xfId="1080"/>
    <cellStyle name="_도곡2교 교대(종점) 수량_암거수량(2)_04 BOX집_구조도_구조도_변경" xfId="1081"/>
    <cellStyle name="_도곡2교 교대(종점) 수량_암거수량(2)_04 BOX집_구조도_구조도0" xfId="1083"/>
    <cellStyle name="_도곡2교 교대(종점) 수량_암거수량(2)_04 BOX집_구조도_구조도0_1" xfId="1084"/>
    <cellStyle name="_도곡2교 교대(종점) 수량_암거수량(2)_04 BOX집_구조도_구조도0_구조도0" xfId="1085"/>
    <cellStyle name="_도곡2교 교대(종점) 수량_암거수량(2)_04 BOX집_구조도_구조도22" xfId="1086"/>
    <cellStyle name="_도곡2교 교대(종점) 수량_암거수량(2)_04 BOX집_구조도_구조도-흙막이~" xfId="1087"/>
    <cellStyle name="_도곡2교 교대(종점) 수량_암거수량(2)_04 BOX집_구조도_구조물도" xfId="1088"/>
    <cellStyle name="_도곡2교 교대(종점) 수량_암거수량(2)_04 BOX집_구조도_바닥막이구조" xfId="1089"/>
    <cellStyle name="_도곡2교 교대(종점) 수량_암거수량(2)_04 BOX집_구조도_바닥막이구조도" xfId="1090"/>
    <cellStyle name="_도곡2교 교대(종점) 수량_암거수량(2)_04 BOX집_구조도_보막이구조도" xfId="1091"/>
    <cellStyle name="_도곡2교 교대(종점) 수량_암거수량(2)_04 BOX집_구조도0" xfId="1092"/>
    <cellStyle name="_도곡2교 교대(종점) 수량_암거수량(2)_04 BOX집_구조도0_1" xfId="1093"/>
    <cellStyle name="_도곡2교 교대(종점) 수량_암거수량(2)_04 BOX집_구조도0_구조도" xfId="1094"/>
    <cellStyle name="_도곡2교 교대(종점) 수량_암거수량(2)_04 BOX집_구조도0_구조도_구조도0" xfId="1095"/>
    <cellStyle name="_도곡2교 교대(종점) 수량_암거수량(2)_04 BOX집_구조도0_구조도0" xfId="1096"/>
    <cellStyle name="_도곡2교 교대(종점) 수량_암거수량(2)_04 BOX집_구조도0_바닥막이구조" xfId="1097"/>
    <cellStyle name="_도곡2교 교대(종점) 수량_암거수량(2)_04 BOX집_구조도0_바닥막이구조도" xfId="1098"/>
    <cellStyle name="_도곡2교 교대(종점) 수량_암거수량(2)_04 BOX집_내역서2" xfId="1099"/>
    <cellStyle name="_도곡2교 교대(종점) 수량_암거수량(2)_04 BOX집_바닥막이구조" xfId="1100"/>
    <cellStyle name="_도곡2교 교대(종점) 수량_암거수량(2)_04 BOX집_설계내역(원본)" xfId="1101"/>
    <cellStyle name="_도곡2교 교대(종점) 수량_암거수량(2)_04 BOX집_설계내역(원본)_설계내역(구미정)" xfId="1102"/>
    <cellStyle name="_도곡2교 교대(종점) 수량_암거수량(2)_04 BOX집_설계내역(원본)_설계내역(원본)" xfId="1103"/>
    <cellStyle name="_도곡2교 교대(종점) 수량_암거수량(2)_1-토적집계-구룡" xfId="1104"/>
    <cellStyle name="_도곡2교 교대(종점) 수량_암거수량(2)_구조도" xfId="1105"/>
    <cellStyle name="_도곡2교 교대(종점) 수량_암거수량(2)_구조도_계간수로" xfId="1106"/>
    <cellStyle name="_도곡2교 교대(종점) 수량_암거수량(2)_구조도_구조도" xfId="1107"/>
    <cellStyle name="_도곡2교 교대(종점) 수량_암거수량(2)_구조도_구조도." xfId="1108"/>
    <cellStyle name="_도곡2교 교대(종점) 수량_암거수량(2)_구조도_구조도_1" xfId="1109"/>
    <cellStyle name="_도곡2교 교대(종점) 수량_암거수량(2)_구조도_구조도_a" xfId="1113"/>
    <cellStyle name="_도곡2교 교대(종점) 수량_암거수량(2)_구조도_구조도_구조도" xfId="1110"/>
    <cellStyle name="_도곡2교 교대(종점) 수량_암거수량(2)_구조도_구조도_구조도0" xfId="1111"/>
    <cellStyle name="_도곡2교 교대(종점) 수량_암거수량(2)_구조도_구조도_변경" xfId="1112"/>
    <cellStyle name="_도곡2교 교대(종점) 수량_암거수량(2)_구조도_구조도0" xfId="1114"/>
    <cellStyle name="_도곡2교 교대(종점) 수량_암거수량(2)_구조도_구조도0_1" xfId="1115"/>
    <cellStyle name="_도곡2교 교대(종점) 수량_암거수량(2)_구조도_구조도0_구조도0" xfId="1116"/>
    <cellStyle name="_도곡2교 교대(종점) 수량_암거수량(2)_구조도_구조도22" xfId="1117"/>
    <cellStyle name="_도곡2교 교대(종점) 수량_암거수량(2)_구조도_구조도-흙막이~" xfId="1118"/>
    <cellStyle name="_도곡2교 교대(종점) 수량_암거수량(2)_구조도_구조물도" xfId="1119"/>
    <cellStyle name="_도곡2교 교대(종점) 수량_암거수량(2)_구조도_바닥막이구조" xfId="1120"/>
    <cellStyle name="_도곡2교 교대(종점) 수량_암거수량(2)_구조도_바닥막이구조도" xfId="1121"/>
    <cellStyle name="_도곡2교 교대(종점) 수량_암거수량(2)_구조도_보막이구조도" xfId="1122"/>
    <cellStyle name="_도곡2교 교대(종점) 수량_암거수량(2)_구조도0" xfId="1123"/>
    <cellStyle name="_도곡2교 교대(종점) 수량_암거수량(2)_구조도0_1" xfId="1124"/>
    <cellStyle name="_도곡2교 교대(종점) 수량_암거수량(2)_구조도0_구조도" xfId="1125"/>
    <cellStyle name="_도곡2교 교대(종점) 수량_암거수량(2)_구조도0_구조도_구조도0" xfId="1126"/>
    <cellStyle name="_도곡2교 교대(종점) 수량_암거수량(2)_구조도0_구조도0" xfId="1127"/>
    <cellStyle name="_도곡2교 교대(종점) 수량_암거수량(2)_구조도0_바닥막이구조" xfId="1128"/>
    <cellStyle name="_도곡2교 교대(종점) 수량_암거수량(2)_구조도0_바닥막이구조도" xfId="1129"/>
    <cellStyle name="_도곡2교 교대(종점) 수량_암거수량(2)_내역서2" xfId="1130"/>
    <cellStyle name="_도곡2교 교대(종점) 수량_암거수량(2)_바닥막이구조" xfId="1131"/>
    <cellStyle name="_도곡2교 교대(종점) 수량_암거수량(2)_설계내역(원본)" xfId="1132"/>
    <cellStyle name="_도곡2교 교대(종점) 수량_암거수량(2)_설계내역(원본)_설계내역(구미정)" xfId="1133"/>
    <cellStyle name="_도곡2교 교대(종점) 수량_암거수량(2)_설계내역(원본)_설계내역(원본)" xfId="1134"/>
    <cellStyle name="_도곡2교 교대(종점) 수량_암거수량_04 BOX집" xfId="1135"/>
    <cellStyle name="_도곡2교 교대(종점) 수량_암거수량_04 BOX집_1-토적집계-구룡" xfId="1136"/>
    <cellStyle name="_도곡2교 교대(종점) 수량_암거수량_04 BOX집_구조도" xfId="1137"/>
    <cellStyle name="_도곡2교 교대(종점) 수량_암거수량_04 BOX집_구조도_계간수로" xfId="1138"/>
    <cellStyle name="_도곡2교 교대(종점) 수량_암거수량_04 BOX집_구조도_구조도" xfId="1139"/>
    <cellStyle name="_도곡2교 교대(종점) 수량_암거수량_04 BOX집_구조도_구조도." xfId="1140"/>
    <cellStyle name="_도곡2교 교대(종점) 수량_암거수량_04 BOX집_구조도_구조도_1" xfId="1141"/>
    <cellStyle name="_도곡2교 교대(종점) 수량_암거수량_04 BOX집_구조도_구조도_a" xfId="1145"/>
    <cellStyle name="_도곡2교 교대(종점) 수량_암거수량_04 BOX집_구조도_구조도_구조도" xfId="1142"/>
    <cellStyle name="_도곡2교 교대(종점) 수량_암거수량_04 BOX집_구조도_구조도_구조도0" xfId="1143"/>
    <cellStyle name="_도곡2교 교대(종점) 수량_암거수량_04 BOX집_구조도_구조도_변경" xfId="1144"/>
    <cellStyle name="_도곡2교 교대(종점) 수량_암거수량_04 BOX집_구조도_구조도0" xfId="1146"/>
    <cellStyle name="_도곡2교 교대(종점) 수량_암거수량_04 BOX집_구조도_구조도0_1" xfId="1147"/>
    <cellStyle name="_도곡2교 교대(종점) 수량_암거수량_04 BOX집_구조도_구조도0_구조도0" xfId="1148"/>
    <cellStyle name="_도곡2교 교대(종점) 수량_암거수량_04 BOX집_구조도_구조도22" xfId="1149"/>
    <cellStyle name="_도곡2교 교대(종점) 수량_암거수량_04 BOX집_구조도_구조도-흙막이~" xfId="1150"/>
    <cellStyle name="_도곡2교 교대(종점) 수량_암거수량_04 BOX집_구조도_구조물도" xfId="1151"/>
    <cellStyle name="_도곡2교 교대(종점) 수량_암거수량_04 BOX집_구조도_바닥막이구조" xfId="1152"/>
    <cellStyle name="_도곡2교 교대(종점) 수량_암거수량_04 BOX집_구조도_바닥막이구조도" xfId="1153"/>
    <cellStyle name="_도곡2교 교대(종점) 수량_암거수량_04 BOX집_구조도_보막이구조도" xfId="1154"/>
    <cellStyle name="_도곡2교 교대(종점) 수량_암거수량_04 BOX집_구조도0" xfId="1155"/>
    <cellStyle name="_도곡2교 교대(종점) 수량_암거수량_04 BOX집_구조도0_1" xfId="1156"/>
    <cellStyle name="_도곡2교 교대(종점) 수량_암거수량_04 BOX집_구조도0_구조도" xfId="1157"/>
    <cellStyle name="_도곡2교 교대(종점) 수량_암거수량_04 BOX집_구조도0_구조도_구조도0" xfId="1158"/>
    <cellStyle name="_도곡2교 교대(종점) 수량_암거수량_04 BOX집_구조도0_구조도0" xfId="1159"/>
    <cellStyle name="_도곡2교 교대(종점) 수량_암거수량_04 BOX집_구조도0_바닥막이구조" xfId="1160"/>
    <cellStyle name="_도곡2교 교대(종점) 수량_암거수량_04 BOX집_구조도0_바닥막이구조도" xfId="1161"/>
    <cellStyle name="_도곡2교 교대(종점) 수량_암거수량_04 BOX집_내역서2" xfId="1162"/>
    <cellStyle name="_도곡2교 교대(종점) 수량_암거수량_04 BOX집_바닥막이구조" xfId="1163"/>
    <cellStyle name="_도곡2교 교대(종점) 수량_암거수량_04 BOX집_설계내역(원본)" xfId="1164"/>
    <cellStyle name="_도곡2교 교대(종점) 수량_암거수량_04 BOX집_설계내역(원본)_설계내역(구미정)" xfId="1165"/>
    <cellStyle name="_도곡2교 교대(종점) 수량_암거수량_04 BOX집_설계내역(원본)_설계내역(원본)" xfId="1166"/>
    <cellStyle name="_도곡2교 교대(종점) 수량_암거수량_1-토적집계-구룡" xfId="1167"/>
    <cellStyle name="_도곡2교 교대(종점) 수량_암거수량_구조도" xfId="1168"/>
    <cellStyle name="_도곡2교 교대(종점) 수량_암거수량_구조도_계간수로" xfId="1169"/>
    <cellStyle name="_도곡2교 교대(종점) 수량_암거수량_구조도_구조도" xfId="1170"/>
    <cellStyle name="_도곡2교 교대(종점) 수량_암거수량_구조도_구조도." xfId="1171"/>
    <cellStyle name="_도곡2교 교대(종점) 수량_암거수량_구조도_구조도_1" xfId="1172"/>
    <cellStyle name="_도곡2교 교대(종점) 수량_암거수량_구조도_구조도_a" xfId="1176"/>
    <cellStyle name="_도곡2교 교대(종점) 수량_암거수량_구조도_구조도_구조도" xfId="1173"/>
    <cellStyle name="_도곡2교 교대(종점) 수량_암거수량_구조도_구조도_구조도0" xfId="1174"/>
    <cellStyle name="_도곡2교 교대(종점) 수량_암거수량_구조도_구조도_변경" xfId="1175"/>
    <cellStyle name="_도곡2교 교대(종점) 수량_암거수량_구조도_구조도0" xfId="1177"/>
    <cellStyle name="_도곡2교 교대(종점) 수량_암거수량_구조도_구조도0_1" xfId="1178"/>
    <cellStyle name="_도곡2교 교대(종점) 수량_암거수량_구조도_구조도0_구조도0" xfId="1179"/>
    <cellStyle name="_도곡2교 교대(종점) 수량_암거수량_구조도_구조도22" xfId="1180"/>
    <cellStyle name="_도곡2교 교대(종점) 수량_암거수량_구조도_구조도-흙막이~" xfId="1181"/>
    <cellStyle name="_도곡2교 교대(종점) 수량_암거수량_구조도_구조물도" xfId="1182"/>
    <cellStyle name="_도곡2교 교대(종점) 수량_암거수량_구조도_바닥막이구조" xfId="1183"/>
    <cellStyle name="_도곡2교 교대(종점) 수량_암거수량_구조도_바닥막이구조도" xfId="1184"/>
    <cellStyle name="_도곡2교 교대(종점) 수량_암거수량_구조도_보막이구조도" xfId="1185"/>
    <cellStyle name="_도곡2교 교대(종점) 수량_암거수량_구조도0" xfId="1186"/>
    <cellStyle name="_도곡2교 교대(종점) 수량_암거수량_구조도0_1" xfId="1187"/>
    <cellStyle name="_도곡2교 교대(종점) 수량_암거수량_구조도0_구조도" xfId="1188"/>
    <cellStyle name="_도곡2교 교대(종점) 수량_암거수량_구조도0_구조도_구조도0" xfId="1189"/>
    <cellStyle name="_도곡2교 교대(종점) 수량_암거수량_구조도0_구조도0" xfId="1190"/>
    <cellStyle name="_도곡2교 교대(종점) 수량_암거수량_구조도0_바닥막이구조" xfId="1191"/>
    <cellStyle name="_도곡2교 교대(종점) 수량_암거수량_구조도0_바닥막이구조도" xfId="1192"/>
    <cellStyle name="_도곡2교 교대(종점) 수량_암거수량_내역서2" xfId="1193"/>
    <cellStyle name="_도곡2교 교대(종점) 수량_암거수량_바닥막이구조" xfId="1194"/>
    <cellStyle name="_도곡2교 교대(종점) 수량_암거수량_설계내역(원본)" xfId="1195"/>
    <cellStyle name="_도곡2교 교대(종점) 수량_암거수량_설계내역(원본)_설계내역(구미정)" xfId="1196"/>
    <cellStyle name="_도곡2교 교대(종점) 수량_암거수량_설계내역(원본)_설계내역(원본)" xfId="1197"/>
    <cellStyle name="_도곡3교 교대 수량" xfId="1198"/>
    <cellStyle name="_도곡3교 교대 수량_1-토적집계-구룡" xfId="1199"/>
    <cellStyle name="_도곡3교 교대 수량_구조도" xfId="1200"/>
    <cellStyle name="_도곡3교 교대 수량_구조도_계간수로" xfId="1201"/>
    <cellStyle name="_도곡3교 교대 수량_구조도_구조도" xfId="1202"/>
    <cellStyle name="_도곡3교 교대 수량_구조도_구조도." xfId="1203"/>
    <cellStyle name="_도곡3교 교대 수량_구조도_구조도_1" xfId="1204"/>
    <cellStyle name="_도곡3교 교대 수량_구조도_구조도_a" xfId="1208"/>
    <cellStyle name="_도곡3교 교대 수량_구조도_구조도_구조도" xfId="1205"/>
    <cellStyle name="_도곡3교 교대 수량_구조도_구조도_구조도0" xfId="1206"/>
    <cellStyle name="_도곡3교 교대 수량_구조도_구조도_변경" xfId="1207"/>
    <cellStyle name="_도곡3교 교대 수량_구조도_구조도0" xfId="1209"/>
    <cellStyle name="_도곡3교 교대 수량_구조도_구조도0_1" xfId="1210"/>
    <cellStyle name="_도곡3교 교대 수량_구조도_구조도0_구조도0" xfId="1211"/>
    <cellStyle name="_도곡3교 교대 수량_구조도_구조도22" xfId="1212"/>
    <cellStyle name="_도곡3교 교대 수량_구조도_구조도-흙막이~" xfId="1213"/>
    <cellStyle name="_도곡3교 교대 수량_구조도_구조물도" xfId="1214"/>
    <cellStyle name="_도곡3교 교대 수량_구조도_바닥막이구조" xfId="1215"/>
    <cellStyle name="_도곡3교 교대 수량_구조도_바닥막이구조도" xfId="1216"/>
    <cellStyle name="_도곡3교 교대 수량_구조도_보막이구조도" xfId="1217"/>
    <cellStyle name="_도곡3교 교대 수량_구조도0" xfId="1218"/>
    <cellStyle name="_도곡3교 교대 수량_구조도0_1" xfId="1219"/>
    <cellStyle name="_도곡3교 교대 수량_구조도0_구조도" xfId="1220"/>
    <cellStyle name="_도곡3교 교대 수량_구조도0_구조도_구조도0" xfId="1221"/>
    <cellStyle name="_도곡3교 교대 수량_구조도0_구조도0" xfId="1222"/>
    <cellStyle name="_도곡3교 교대 수량_구조도0_바닥막이구조" xfId="1223"/>
    <cellStyle name="_도곡3교 교대 수량_구조도0_바닥막이구조도" xfId="1224"/>
    <cellStyle name="_도곡3교 교대 수량_내역서2" xfId="1225"/>
    <cellStyle name="_도곡3교 교대 수량_바닥막이구조" xfId="1226"/>
    <cellStyle name="_도곡3교 교대 수량_설계내역(원본)" xfId="1227"/>
    <cellStyle name="_도곡3교 교대 수량_설계내역(원본)_설계내역(구미정)" xfId="1228"/>
    <cellStyle name="_도곡3교 교대 수량_설계내역(원본)_설계내역(원본)" xfId="1229"/>
    <cellStyle name="_도곡3교 교대 수량_신촌-유곡(암거)" xfId="1230"/>
    <cellStyle name="_도곡3교 교대 수량_신촌-유곡(암거)_04 BOX집" xfId="1231"/>
    <cellStyle name="_도곡3교 교대 수량_신촌-유곡(암거)_04 BOX집_1-토적집계-구룡" xfId="1232"/>
    <cellStyle name="_도곡3교 교대 수량_신촌-유곡(암거)_04 BOX집_구조도" xfId="1233"/>
    <cellStyle name="_도곡3교 교대 수량_신촌-유곡(암거)_04 BOX집_구조도_계간수로" xfId="1234"/>
    <cellStyle name="_도곡3교 교대 수량_신촌-유곡(암거)_04 BOX집_구조도_구조도" xfId="1235"/>
    <cellStyle name="_도곡3교 교대 수량_신촌-유곡(암거)_04 BOX집_구조도_구조도." xfId="1236"/>
    <cellStyle name="_도곡3교 교대 수량_신촌-유곡(암거)_04 BOX집_구조도_구조도_1" xfId="1237"/>
    <cellStyle name="_도곡3교 교대 수량_신촌-유곡(암거)_04 BOX집_구조도_구조도_a" xfId="1241"/>
    <cellStyle name="_도곡3교 교대 수량_신촌-유곡(암거)_04 BOX집_구조도_구조도_구조도" xfId="1238"/>
    <cellStyle name="_도곡3교 교대 수량_신촌-유곡(암거)_04 BOX집_구조도_구조도_구조도0" xfId="1239"/>
    <cellStyle name="_도곡3교 교대 수량_신촌-유곡(암거)_04 BOX집_구조도_구조도_변경" xfId="1240"/>
    <cellStyle name="_도곡3교 교대 수량_신촌-유곡(암거)_04 BOX집_구조도_구조도0" xfId="1242"/>
    <cellStyle name="_도곡3교 교대 수량_신촌-유곡(암거)_04 BOX집_구조도_구조도0_1" xfId="1243"/>
    <cellStyle name="_도곡3교 교대 수량_신촌-유곡(암거)_04 BOX집_구조도_구조도0_구조도0" xfId="1244"/>
    <cellStyle name="_도곡3교 교대 수량_신촌-유곡(암거)_04 BOX집_구조도_구조도22" xfId="1245"/>
    <cellStyle name="_도곡3교 교대 수량_신촌-유곡(암거)_04 BOX집_구조도_구조도-흙막이~" xfId="1246"/>
    <cellStyle name="_도곡3교 교대 수량_신촌-유곡(암거)_04 BOX집_구조도_구조물도" xfId="1247"/>
    <cellStyle name="_도곡3교 교대 수량_신촌-유곡(암거)_04 BOX집_구조도_바닥막이구조" xfId="1248"/>
    <cellStyle name="_도곡3교 교대 수량_신촌-유곡(암거)_04 BOX집_구조도_바닥막이구조도" xfId="1249"/>
    <cellStyle name="_도곡3교 교대 수량_신촌-유곡(암거)_04 BOX집_구조도_보막이구조도" xfId="1250"/>
    <cellStyle name="_도곡3교 교대 수량_신촌-유곡(암거)_04 BOX집_구조도0" xfId="1251"/>
    <cellStyle name="_도곡3교 교대 수량_신촌-유곡(암거)_04 BOX집_구조도0_1" xfId="1252"/>
    <cellStyle name="_도곡3교 교대 수량_신촌-유곡(암거)_04 BOX집_구조도0_구조도" xfId="1253"/>
    <cellStyle name="_도곡3교 교대 수량_신촌-유곡(암거)_04 BOX집_구조도0_구조도_구조도0" xfId="1254"/>
    <cellStyle name="_도곡3교 교대 수량_신촌-유곡(암거)_04 BOX집_구조도0_구조도0" xfId="1255"/>
    <cellStyle name="_도곡3교 교대 수량_신촌-유곡(암거)_04 BOX집_구조도0_바닥막이구조" xfId="1256"/>
    <cellStyle name="_도곡3교 교대 수량_신촌-유곡(암거)_04 BOX집_구조도0_바닥막이구조도" xfId="1257"/>
    <cellStyle name="_도곡3교 교대 수량_신촌-유곡(암거)_04 BOX집_내역서2" xfId="1258"/>
    <cellStyle name="_도곡3교 교대 수량_신촌-유곡(암거)_04 BOX집_바닥막이구조" xfId="1259"/>
    <cellStyle name="_도곡3교 교대 수량_신촌-유곡(암거)_04 BOX집_설계내역(원본)" xfId="1260"/>
    <cellStyle name="_도곡3교 교대 수량_신촌-유곡(암거)_04 BOX집_설계내역(원본)_설계내역(구미정)" xfId="1261"/>
    <cellStyle name="_도곡3교 교대 수량_신촌-유곡(암거)_04 BOX집_설계내역(원본)_설계내역(원본)" xfId="1262"/>
    <cellStyle name="_도곡3교 교대 수량_신촌-유곡(암거)_1-토적집계-구룡" xfId="1263"/>
    <cellStyle name="_도곡3교 교대 수량_신촌-유곡(암거)_구조도" xfId="1264"/>
    <cellStyle name="_도곡3교 교대 수량_신촌-유곡(암거)_구조도_계간수로" xfId="1265"/>
    <cellStyle name="_도곡3교 교대 수량_신촌-유곡(암거)_구조도_구조도" xfId="1266"/>
    <cellStyle name="_도곡3교 교대 수량_신촌-유곡(암거)_구조도_구조도." xfId="1267"/>
    <cellStyle name="_도곡3교 교대 수량_신촌-유곡(암거)_구조도_구조도_1" xfId="1268"/>
    <cellStyle name="_도곡3교 교대 수량_신촌-유곡(암거)_구조도_구조도_a" xfId="1272"/>
    <cellStyle name="_도곡3교 교대 수량_신촌-유곡(암거)_구조도_구조도_구조도" xfId="1269"/>
    <cellStyle name="_도곡3교 교대 수량_신촌-유곡(암거)_구조도_구조도_구조도0" xfId="1270"/>
    <cellStyle name="_도곡3교 교대 수량_신촌-유곡(암거)_구조도_구조도_변경" xfId="1271"/>
    <cellStyle name="_도곡3교 교대 수량_신촌-유곡(암거)_구조도_구조도0" xfId="1273"/>
    <cellStyle name="_도곡3교 교대 수량_신촌-유곡(암거)_구조도_구조도0_1" xfId="1274"/>
    <cellStyle name="_도곡3교 교대 수량_신촌-유곡(암거)_구조도_구조도0_구조도0" xfId="1275"/>
    <cellStyle name="_도곡3교 교대 수량_신촌-유곡(암거)_구조도_구조도22" xfId="1276"/>
    <cellStyle name="_도곡3교 교대 수량_신촌-유곡(암거)_구조도_구조도-흙막이~" xfId="1277"/>
    <cellStyle name="_도곡3교 교대 수량_신촌-유곡(암거)_구조도_구조물도" xfId="1278"/>
    <cellStyle name="_도곡3교 교대 수량_신촌-유곡(암거)_구조도_바닥막이구조" xfId="1279"/>
    <cellStyle name="_도곡3교 교대 수량_신촌-유곡(암거)_구조도_바닥막이구조도" xfId="1280"/>
    <cellStyle name="_도곡3교 교대 수량_신촌-유곡(암거)_구조도_보막이구조도" xfId="1281"/>
    <cellStyle name="_도곡3교 교대 수량_신촌-유곡(암거)_구조도0" xfId="1282"/>
    <cellStyle name="_도곡3교 교대 수량_신촌-유곡(암거)_구조도0_1" xfId="1283"/>
    <cellStyle name="_도곡3교 교대 수량_신촌-유곡(암거)_구조도0_구조도" xfId="1284"/>
    <cellStyle name="_도곡3교 교대 수량_신촌-유곡(암거)_구조도0_구조도_구조도0" xfId="1285"/>
    <cellStyle name="_도곡3교 교대 수량_신촌-유곡(암거)_구조도0_구조도0" xfId="1286"/>
    <cellStyle name="_도곡3교 교대 수량_신촌-유곡(암거)_구조도0_바닥막이구조" xfId="1287"/>
    <cellStyle name="_도곡3교 교대 수량_신촌-유곡(암거)_구조도0_바닥막이구조도" xfId="1288"/>
    <cellStyle name="_도곡3교 교대 수량_신촌-유곡(암거)_내역서2" xfId="1289"/>
    <cellStyle name="_도곡3교 교대 수량_신촌-유곡(암거)_바닥막이구조" xfId="1290"/>
    <cellStyle name="_도곡3교 교대 수량_신촌-유곡(암거)_설계내역(원본)" xfId="1291"/>
    <cellStyle name="_도곡3교 교대 수량_신촌-유곡(암거)_설계내역(원본)_설계내역(구미정)" xfId="1292"/>
    <cellStyle name="_도곡3교 교대 수량_신촌-유곡(암거)_설계내역(원본)_설계내역(원본)" xfId="1293"/>
    <cellStyle name="_도곡3교 교대 수량_암거수량" xfId="1294"/>
    <cellStyle name="_도곡3교 교대 수량_암거수량(2)" xfId="1295"/>
    <cellStyle name="_도곡3교 교대 수량_암거수량(2)_04 BOX집" xfId="1296"/>
    <cellStyle name="_도곡3교 교대 수량_암거수량(2)_04 BOX집_1-토적집계-구룡" xfId="1297"/>
    <cellStyle name="_도곡3교 교대 수량_암거수량(2)_04 BOX집_구조도" xfId="1298"/>
    <cellStyle name="_도곡3교 교대 수량_암거수량(2)_04 BOX집_구조도_계간수로" xfId="1299"/>
    <cellStyle name="_도곡3교 교대 수량_암거수량(2)_04 BOX집_구조도_구조도" xfId="1300"/>
    <cellStyle name="_도곡3교 교대 수량_암거수량(2)_04 BOX집_구조도_구조도." xfId="1301"/>
    <cellStyle name="_도곡3교 교대 수량_암거수량(2)_04 BOX집_구조도_구조도_1" xfId="1302"/>
    <cellStyle name="_도곡3교 교대 수량_암거수량(2)_04 BOX집_구조도_구조도_a" xfId="1306"/>
    <cellStyle name="_도곡3교 교대 수량_암거수량(2)_04 BOX집_구조도_구조도_구조도" xfId="1303"/>
    <cellStyle name="_도곡3교 교대 수량_암거수량(2)_04 BOX집_구조도_구조도_구조도0" xfId="1304"/>
    <cellStyle name="_도곡3교 교대 수량_암거수량(2)_04 BOX집_구조도_구조도_변경" xfId="1305"/>
    <cellStyle name="_도곡3교 교대 수량_암거수량(2)_04 BOX집_구조도_구조도0" xfId="1307"/>
    <cellStyle name="_도곡3교 교대 수량_암거수량(2)_04 BOX집_구조도_구조도0_1" xfId="1308"/>
    <cellStyle name="_도곡3교 교대 수량_암거수량(2)_04 BOX집_구조도_구조도0_구조도0" xfId="1309"/>
    <cellStyle name="_도곡3교 교대 수량_암거수량(2)_04 BOX집_구조도_구조도22" xfId="1310"/>
    <cellStyle name="_도곡3교 교대 수량_암거수량(2)_04 BOX집_구조도_구조도-흙막이~" xfId="1311"/>
    <cellStyle name="_도곡3교 교대 수량_암거수량(2)_04 BOX집_구조도_구조물도" xfId="1312"/>
    <cellStyle name="_도곡3교 교대 수량_암거수량(2)_04 BOX집_구조도_바닥막이구조" xfId="1313"/>
    <cellStyle name="_도곡3교 교대 수량_암거수량(2)_04 BOX집_구조도_바닥막이구조도" xfId="1314"/>
    <cellStyle name="_도곡3교 교대 수량_암거수량(2)_04 BOX집_구조도_보막이구조도" xfId="1315"/>
    <cellStyle name="_도곡3교 교대 수량_암거수량(2)_04 BOX집_구조도0" xfId="1316"/>
    <cellStyle name="_도곡3교 교대 수량_암거수량(2)_04 BOX집_구조도0_1" xfId="1317"/>
    <cellStyle name="_도곡3교 교대 수량_암거수량(2)_04 BOX집_구조도0_구조도" xfId="1318"/>
    <cellStyle name="_도곡3교 교대 수량_암거수량(2)_04 BOX집_구조도0_구조도_구조도0" xfId="1319"/>
    <cellStyle name="_도곡3교 교대 수량_암거수량(2)_04 BOX집_구조도0_구조도0" xfId="1320"/>
    <cellStyle name="_도곡3교 교대 수량_암거수량(2)_04 BOX집_구조도0_바닥막이구조" xfId="1321"/>
    <cellStyle name="_도곡3교 교대 수량_암거수량(2)_04 BOX집_구조도0_바닥막이구조도" xfId="1322"/>
    <cellStyle name="_도곡3교 교대 수량_암거수량(2)_04 BOX집_내역서2" xfId="1323"/>
    <cellStyle name="_도곡3교 교대 수량_암거수량(2)_04 BOX집_바닥막이구조" xfId="1324"/>
    <cellStyle name="_도곡3교 교대 수량_암거수량(2)_04 BOX집_설계내역(원본)" xfId="1325"/>
    <cellStyle name="_도곡3교 교대 수량_암거수량(2)_04 BOX집_설계내역(원본)_설계내역(구미정)" xfId="1326"/>
    <cellStyle name="_도곡3교 교대 수량_암거수량(2)_04 BOX집_설계내역(원본)_설계내역(원본)" xfId="1327"/>
    <cellStyle name="_도곡3교 교대 수량_암거수량(2)_1-토적집계-구룡" xfId="1328"/>
    <cellStyle name="_도곡3교 교대 수량_암거수량(2)_구조도" xfId="1329"/>
    <cellStyle name="_도곡3교 교대 수량_암거수량(2)_구조도_계간수로" xfId="1330"/>
    <cellStyle name="_도곡3교 교대 수량_암거수량(2)_구조도_구조도" xfId="1331"/>
    <cellStyle name="_도곡3교 교대 수량_암거수량(2)_구조도_구조도." xfId="1332"/>
    <cellStyle name="_도곡3교 교대 수량_암거수량(2)_구조도_구조도_1" xfId="1333"/>
    <cellStyle name="_도곡3교 교대 수량_암거수량(2)_구조도_구조도_a" xfId="1337"/>
    <cellStyle name="_도곡3교 교대 수량_암거수량(2)_구조도_구조도_구조도" xfId="1334"/>
    <cellStyle name="_도곡3교 교대 수량_암거수량(2)_구조도_구조도_구조도0" xfId="1335"/>
    <cellStyle name="_도곡3교 교대 수량_암거수량(2)_구조도_구조도_변경" xfId="1336"/>
    <cellStyle name="_도곡3교 교대 수량_암거수량(2)_구조도_구조도0" xfId="1338"/>
    <cellStyle name="_도곡3교 교대 수량_암거수량(2)_구조도_구조도0_1" xfId="1339"/>
    <cellStyle name="_도곡3교 교대 수량_암거수량(2)_구조도_구조도0_구조도0" xfId="1340"/>
    <cellStyle name="_도곡3교 교대 수량_암거수량(2)_구조도_구조도22" xfId="1341"/>
    <cellStyle name="_도곡3교 교대 수량_암거수량(2)_구조도_구조도-흙막이~" xfId="1342"/>
    <cellStyle name="_도곡3교 교대 수량_암거수량(2)_구조도_구조물도" xfId="1343"/>
    <cellStyle name="_도곡3교 교대 수량_암거수량(2)_구조도_바닥막이구조" xfId="1344"/>
    <cellStyle name="_도곡3교 교대 수량_암거수량(2)_구조도_바닥막이구조도" xfId="1345"/>
    <cellStyle name="_도곡3교 교대 수량_암거수량(2)_구조도_보막이구조도" xfId="1346"/>
    <cellStyle name="_도곡3교 교대 수량_암거수량(2)_구조도0" xfId="1347"/>
    <cellStyle name="_도곡3교 교대 수량_암거수량(2)_구조도0_1" xfId="1348"/>
    <cellStyle name="_도곡3교 교대 수량_암거수량(2)_구조도0_구조도" xfId="1349"/>
    <cellStyle name="_도곡3교 교대 수량_암거수량(2)_구조도0_구조도_구조도0" xfId="1350"/>
    <cellStyle name="_도곡3교 교대 수량_암거수량(2)_구조도0_구조도0" xfId="1351"/>
    <cellStyle name="_도곡3교 교대 수량_암거수량(2)_구조도0_바닥막이구조" xfId="1352"/>
    <cellStyle name="_도곡3교 교대 수량_암거수량(2)_구조도0_바닥막이구조도" xfId="1353"/>
    <cellStyle name="_도곡3교 교대 수량_암거수량(2)_내역서2" xfId="1354"/>
    <cellStyle name="_도곡3교 교대 수량_암거수량(2)_바닥막이구조" xfId="1355"/>
    <cellStyle name="_도곡3교 교대 수량_암거수량(2)_설계내역(원본)" xfId="1356"/>
    <cellStyle name="_도곡3교 교대 수량_암거수량(2)_설계내역(원본)_설계내역(구미정)" xfId="1357"/>
    <cellStyle name="_도곡3교 교대 수량_암거수량(2)_설계내역(원본)_설계내역(원본)" xfId="1358"/>
    <cellStyle name="_도곡3교 교대 수량_암거수량_04 BOX집" xfId="1359"/>
    <cellStyle name="_도곡3교 교대 수량_암거수량_04 BOX집_1-토적집계-구룡" xfId="1360"/>
    <cellStyle name="_도곡3교 교대 수량_암거수량_04 BOX집_구조도" xfId="1361"/>
    <cellStyle name="_도곡3교 교대 수량_암거수량_04 BOX집_구조도_계간수로" xfId="1362"/>
    <cellStyle name="_도곡3교 교대 수량_암거수량_04 BOX집_구조도_구조도" xfId="1363"/>
    <cellStyle name="_도곡3교 교대 수량_암거수량_04 BOX집_구조도_구조도." xfId="1364"/>
    <cellStyle name="_도곡3교 교대 수량_암거수량_04 BOX집_구조도_구조도_1" xfId="1365"/>
    <cellStyle name="_도곡3교 교대 수량_암거수량_04 BOX집_구조도_구조도_a" xfId="1369"/>
    <cellStyle name="_도곡3교 교대 수량_암거수량_04 BOX집_구조도_구조도_구조도" xfId="1366"/>
    <cellStyle name="_도곡3교 교대 수량_암거수량_04 BOX집_구조도_구조도_구조도0" xfId="1367"/>
    <cellStyle name="_도곡3교 교대 수량_암거수량_04 BOX집_구조도_구조도_변경" xfId="1368"/>
    <cellStyle name="_도곡3교 교대 수량_암거수량_04 BOX집_구조도_구조도0" xfId="1370"/>
    <cellStyle name="_도곡3교 교대 수량_암거수량_04 BOX집_구조도_구조도0_1" xfId="1371"/>
    <cellStyle name="_도곡3교 교대 수량_암거수량_04 BOX집_구조도_구조도0_구조도0" xfId="1372"/>
    <cellStyle name="_도곡3교 교대 수량_암거수량_04 BOX집_구조도_구조도22" xfId="1373"/>
    <cellStyle name="_도곡3교 교대 수량_암거수량_04 BOX집_구조도_구조도-흙막이~" xfId="1374"/>
    <cellStyle name="_도곡3교 교대 수량_암거수량_04 BOX집_구조도_구조물도" xfId="1375"/>
    <cellStyle name="_도곡3교 교대 수량_암거수량_04 BOX집_구조도_바닥막이구조" xfId="1376"/>
    <cellStyle name="_도곡3교 교대 수량_암거수량_04 BOX집_구조도_바닥막이구조도" xfId="1377"/>
    <cellStyle name="_도곡3교 교대 수량_암거수량_04 BOX집_구조도_보막이구조도" xfId="1378"/>
    <cellStyle name="_도곡3교 교대 수량_암거수량_04 BOX집_구조도0" xfId="1379"/>
    <cellStyle name="_도곡3교 교대 수량_암거수량_04 BOX집_구조도0_1" xfId="1380"/>
    <cellStyle name="_도곡3교 교대 수량_암거수량_04 BOX집_구조도0_구조도" xfId="1381"/>
    <cellStyle name="_도곡3교 교대 수량_암거수량_04 BOX집_구조도0_구조도_구조도0" xfId="1382"/>
    <cellStyle name="_도곡3교 교대 수량_암거수량_04 BOX집_구조도0_구조도0" xfId="1383"/>
    <cellStyle name="_도곡3교 교대 수량_암거수량_04 BOX집_구조도0_바닥막이구조" xfId="1384"/>
    <cellStyle name="_도곡3교 교대 수량_암거수량_04 BOX집_구조도0_바닥막이구조도" xfId="1385"/>
    <cellStyle name="_도곡3교 교대 수량_암거수량_04 BOX집_내역서2" xfId="1386"/>
    <cellStyle name="_도곡3교 교대 수량_암거수량_04 BOX집_바닥막이구조" xfId="1387"/>
    <cellStyle name="_도곡3교 교대 수량_암거수량_04 BOX집_설계내역(원본)" xfId="1388"/>
    <cellStyle name="_도곡3교 교대 수량_암거수량_04 BOX집_설계내역(원본)_설계내역(구미정)" xfId="1389"/>
    <cellStyle name="_도곡3교 교대 수량_암거수량_04 BOX집_설계내역(원본)_설계내역(원본)" xfId="1390"/>
    <cellStyle name="_도곡3교 교대 수량_암거수량_1-토적집계-구룡" xfId="1391"/>
    <cellStyle name="_도곡3교 교대 수량_암거수량_구조도" xfId="1392"/>
    <cellStyle name="_도곡3교 교대 수량_암거수량_구조도_계간수로" xfId="1393"/>
    <cellStyle name="_도곡3교 교대 수량_암거수량_구조도_구조도" xfId="1394"/>
    <cellStyle name="_도곡3교 교대 수량_암거수량_구조도_구조도." xfId="1395"/>
    <cellStyle name="_도곡3교 교대 수량_암거수량_구조도_구조도_1" xfId="1396"/>
    <cellStyle name="_도곡3교 교대 수량_암거수량_구조도_구조도_a" xfId="1400"/>
    <cellStyle name="_도곡3교 교대 수량_암거수량_구조도_구조도_구조도" xfId="1397"/>
    <cellStyle name="_도곡3교 교대 수량_암거수량_구조도_구조도_구조도0" xfId="1398"/>
    <cellStyle name="_도곡3교 교대 수량_암거수량_구조도_구조도_변경" xfId="1399"/>
    <cellStyle name="_도곡3교 교대 수량_암거수량_구조도_구조도0" xfId="1401"/>
    <cellStyle name="_도곡3교 교대 수량_암거수량_구조도_구조도0_1" xfId="1402"/>
    <cellStyle name="_도곡3교 교대 수량_암거수량_구조도_구조도0_구조도0" xfId="1403"/>
    <cellStyle name="_도곡3교 교대 수량_암거수량_구조도_구조도22" xfId="1404"/>
    <cellStyle name="_도곡3교 교대 수량_암거수량_구조도_구조도-흙막이~" xfId="1405"/>
    <cellStyle name="_도곡3교 교대 수량_암거수량_구조도_구조물도" xfId="1406"/>
    <cellStyle name="_도곡3교 교대 수량_암거수량_구조도_바닥막이구조" xfId="1407"/>
    <cellStyle name="_도곡3교 교대 수량_암거수량_구조도_바닥막이구조도" xfId="1408"/>
    <cellStyle name="_도곡3교 교대 수량_암거수량_구조도_보막이구조도" xfId="1409"/>
    <cellStyle name="_도곡3교 교대 수량_암거수량_구조도0" xfId="1410"/>
    <cellStyle name="_도곡3교 교대 수량_암거수량_구조도0_1" xfId="1411"/>
    <cellStyle name="_도곡3교 교대 수량_암거수량_구조도0_구조도" xfId="1412"/>
    <cellStyle name="_도곡3교 교대 수량_암거수량_구조도0_구조도_구조도0" xfId="1413"/>
    <cellStyle name="_도곡3교 교대 수량_암거수량_구조도0_구조도0" xfId="1414"/>
    <cellStyle name="_도곡3교 교대 수량_암거수량_구조도0_바닥막이구조" xfId="1415"/>
    <cellStyle name="_도곡3교 교대 수량_암거수량_구조도0_바닥막이구조도" xfId="1416"/>
    <cellStyle name="_도곡3교 교대 수량_암거수량_내역서2" xfId="1417"/>
    <cellStyle name="_도곡3교 교대 수량_암거수량_바닥막이구조" xfId="1418"/>
    <cellStyle name="_도곡3교 교대 수량_암거수량_설계내역(원본)" xfId="1419"/>
    <cellStyle name="_도곡3교 교대 수량_암거수량_설계내역(원본)_설계내역(구미정)" xfId="1420"/>
    <cellStyle name="_도곡3교 교대 수량_암거수량_설계내역(원본)_설계내역(원본)" xfId="1421"/>
    <cellStyle name="_도곡4교 하부공 수량" xfId="1422"/>
    <cellStyle name="_도곡4교 하부공 수량_1-토적집계-구룡" xfId="1423"/>
    <cellStyle name="_도곡4교 하부공 수량_구조도" xfId="1424"/>
    <cellStyle name="_도곡4교 하부공 수량_구조도_계간수로" xfId="1425"/>
    <cellStyle name="_도곡4교 하부공 수량_구조도_구조도" xfId="1426"/>
    <cellStyle name="_도곡4교 하부공 수량_구조도_구조도." xfId="1427"/>
    <cellStyle name="_도곡4교 하부공 수량_구조도_구조도_1" xfId="1428"/>
    <cellStyle name="_도곡4교 하부공 수량_구조도_구조도_a" xfId="1432"/>
    <cellStyle name="_도곡4교 하부공 수량_구조도_구조도_구조도" xfId="1429"/>
    <cellStyle name="_도곡4교 하부공 수량_구조도_구조도_구조도0" xfId="1430"/>
    <cellStyle name="_도곡4교 하부공 수량_구조도_구조도_변경" xfId="1431"/>
    <cellStyle name="_도곡4교 하부공 수량_구조도_구조도0" xfId="1433"/>
    <cellStyle name="_도곡4교 하부공 수량_구조도_구조도0_1" xfId="1434"/>
    <cellStyle name="_도곡4교 하부공 수량_구조도_구조도0_구조도0" xfId="1435"/>
    <cellStyle name="_도곡4교 하부공 수량_구조도_구조도22" xfId="1436"/>
    <cellStyle name="_도곡4교 하부공 수량_구조도_구조도-흙막이~" xfId="1437"/>
    <cellStyle name="_도곡4교 하부공 수량_구조도_구조물도" xfId="1438"/>
    <cellStyle name="_도곡4교 하부공 수량_구조도_바닥막이구조" xfId="1439"/>
    <cellStyle name="_도곡4교 하부공 수량_구조도_바닥막이구조도" xfId="1440"/>
    <cellStyle name="_도곡4교 하부공 수량_구조도_보막이구조도" xfId="1441"/>
    <cellStyle name="_도곡4교 하부공 수량_구조도0" xfId="1442"/>
    <cellStyle name="_도곡4교 하부공 수량_구조도0_1" xfId="1443"/>
    <cellStyle name="_도곡4교 하부공 수량_구조도0_구조도" xfId="1444"/>
    <cellStyle name="_도곡4교 하부공 수량_구조도0_구조도_구조도0" xfId="1445"/>
    <cellStyle name="_도곡4교 하부공 수량_구조도0_구조도0" xfId="1446"/>
    <cellStyle name="_도곡4교 하부공 수량_구조도0_바닥막이구조" xfId="1447"/>
    <cellStyle name="_도곡4교 하부공 수량_구조도0_바닥막이구조도" xfId="1448"/>
    <cellStyle name="_도곡4교 하부공 수량_내역서2" xfId="1449"/>
    <cellStyle name="_도곡4교 하부공 수량_바닥막이구조" xfId="1450"/>
    <cellStyle name="_도곡4교 하부공 수량_설계내역(원본)" xfId="1451"/>
    <cellStyle name="_도곡4교 하부공 수량_설계내역(원본)_설계내역(구미정)" xfId="1452"/>
    <cellStyle name="_도곡4교 하부공 수량_설계내역(원본)_설계내역(원본)" xfId="1453"/>
    <cellStyle name="_도곡4교 하부공 수량_신촌-유곡(암거)" xfId="1454"/>
    <cellStyle name="_도곡4교 하부공 수량_신촌-유곡(암거)_04 BOX집" xfId="1455"/>
    <cellStyle name="_도곡4교 하부공 수량_신촌-유곡(암거)_04 BOX집_1-토적집계-구룡" xfId="1456"/>
    <cellStyle name="_도곡4교 하부공 수량_신촌-유곡(암거)_04 BOX집_구조도" xfId="1457"/>
    <cellStyle name="_도곡4교 하부공 수량_신촌-유곡(암거)_04 BOX집_구조도_계간수로" xfId="1458"/>
    <cellStyle name="_도곡4교 하부공 수량_신촌-유곡(암거)_04 BOX집_구조도_구조도" xfId="1459"/>
    <cellStyle name="_도곡4교 하부공 수량_신촌-유곡(암거)_04 BOX집_구조도_구조도." xfId="1460"/>
    <cellStyle name="_도곡4교 하부공 수량_신촌-유곡(암거)_04 BOX집_구조도_구조도_1" xfId="1461"/>
    <cellStyle name="_도곡4교 하부공 수량_신촌-유곡(암거)_04 BOX집_구조도_구조도_a" xfId="1465"/>
    <cellStyle name="_도곡4교 하부공 수량_신촌-유곡(암거)_04 BOX집_구조도_구조도_구조도" xfId="1462"/>
    <cellStyle name="_도곡4교 하부공 수량_신촌-유곡(암거)_04 BOX집_구조도_구조도_구조도0" xfId="1463"/>
    <cellStyle name="_도곡4교 하부공 수량_신촌-유곡(암거)_04 BOX집_구조도_구조도_변경" xfId="1464"/>
    <cellStyle name="_도곡4교 하부공 수량_신촌-유곡(암거)_04 BOX집_구조도_구조도0" xfId="1466"/>
    <cellStyle name="_도곡4교 하부공 수량_신촌-유곡(암거)_04 BOX집_구조도_구조도0_1" xfId="1467"/>
    <cellStyle name="_도곡4교 하부공 수량_신촌-유곡(암거)_04 BOX집_구조도_구조도0_구조도0" xfId="1468"/>
    <cellStyle name="_도곡4교 하부공 수량_신촌-유곡(암거)_04 BOX집_구조도_구조도22" xfId="1469"/>
    <cellStyle name="_도곡4교 하부공 수량_신촌-유곡(암거)_04 BOX집_구조도_구조도-흙막이~" xfId="1470"/>
    <cellStyle name="_도곡4교 하부공 수량_신촌-유곡(암거)_04 BOX집_구조도_구조물도" xfId="1471"/>
    <cellStyle name="_도곡4교 하부공 수량_신촌-유곡(암거)_04 BOX집_구조도_바닥막이구조" xfId="1472"/>
    <cellStyle name="_도곡4교 하부공 수량_신촌-유곡(암거)_04 BOX집_구조도_바닥막이구조도" xfId="1473"/>
    <cellStyle name="_도곡4교 하부공 수량_신촌-유곡(암거)_04 BOX집_구조도_보막이구조도" xfId="1474"/>
    <cellStyle name="_도곡4교 하부공 수량_신촌-유곡(암거)_04 BOX집_구조도0" xfId="1475"/>
    <cellStyle name="_도곡4교 하부공 수량_신촌-유곡(암거)_04 BOX집_구조도0_1" xfId="1476"/>
    <cellStyle name="_도곡4교 하부공 수량_신촌-유곡(암거)_04 BOX집_구조도0_구조도" xfId="1477"/>
    <cellStyle name="_도곡4교 하부공 수량_신촌-유곡(암거)_04 BOX집_구조도0_구조도_구조도0" xfId="1478"/>
    <cellStyle name="_도곡4교 하부공 수량_신촌-유곡(암거)_04 BOX집_구조도0_구조도0" xfId="1479"/>
    <cellStyle name="_도곡4교 하부공 수량_신촌-유곡(암거)_04 BOX집_구조도0_바닥막이구조" xfId="1480"/>
    <cellStyle name="_도곡4교 하부공 수량_신촌-유곡(암거)_04 BOX집_구조도0_바닥막이구조도" xfId="1481"/>
    <cellStyle name="_도곡4교 하부공 수량_신촌-유곡(암거)_04 BOX집_내역서2" xfId="1482"/>
    <cellStyle name="_도곡4교 하부공 수량_신촌-유곡(암거)_04 BOX집_바닥막이구조" xfId="1483"/>
    <cellStyle name="_도곡4교 하부공 수량_신촌-유곡(암거)_04 BOX집_설계내역(원본)" xfId="1484"/>
    <cellStyle name="_도곡4교 하부공 수량_신촌-유곡(암거)_04 BOX집_설계내역(원본)_설계내역(구미정)" xfId="1485"/>
    <cellStyle name="_도곡4교 하부공 수량_신촌-유곡(암거)_04 BOX집_설계내역(원본)_설계내역(원본)" xfId="1486"/>
    <cellStyle name="_도곡4교 하부공 수량_신촌-유곡(암거)_1-토적집계-구룡" xfId="1487"/>
    <cellStyle name="_도곡4교 하부공 수량_신촌-유곡(암거)_구조도" xfId="1488"/>
    <cellStyle name="_도곡4교 하부공 수량_신촌-유곡(암거)_구조도_계간수로" xfId="1489"/>
    <cellStyle name="_도곡4교 하부공 수량_신촌-유곡(암거)_구조도_구조도" xfId="1490"/>
    <cellStyle name="_도곡4교 하부공 수량_신촌-유곡(암거)_구조도_구조도." xfId="1491"/>
    <cellStyle name="_도곡4교 하부공 수량_신촌-유곡(암거)_구조도_구조도_1" xfId="1492"/>
    <cellStyle name="_도곡4교 하부공 수량_신촌-유곡(암거)_구조도_구조도_a" xfId="1496"/>
    <cellStyle name="_도곡4교 하부공 수량_신촌-유곡(암거)_구조도_구조도_구조도" xfId="1493"/>
    <cellStyle name="_도곡4교 하부공 수량_신촌-유곡(암거)_구조도_구조도_구조도0" xfId="1494"/>
    <cellStyle name="_도곡4교 하부공 수량_신촌-유곡(암거)_구조도_구조도_변경" xfId="1495"/>
    <cellStyle name="_도곡4교 하부공 수량_신촌-유곡(암거)_구조도_구조도0" xfId="1497"/>
    <cellStyle name="_도곡4교 하부공 수량_신촌-유곡(암거)_구조도_구조도0_1" xfId="1498"/>
    <cellStyle name="_도곡4교 하부공 수량_신촌-유곡(암거)_구조도_구조도0_구조도0" xfId="1499"/>
    <cellStyle name="_도곡4교 하부공 수량_신촌-유곡(암거)_구조도_구조도22" xfId="1500"/>
    <cellStyle name="_도곡4교 하부공 수량_신촌-유곡(암거)_구조도_구조도-흙막이~" xfId="1501"/>
    <cellStyle name="_도곡4교 하부공 수량_신촌-유곡(암거)_구조도_구조물도" xfId="1502"/>
    <cellStyle name="_도곡4교 하부공 수량_신촌-유곡(암거)_구조도_바닥막이구조" xfId="1503"/>
    <cellStyle name="_도곡4교 하부공 수량_신촌-유곡(암거)_구조도_바닥막이구조도" xfId="1504"/>
    <cellStyle name="_도곡4교 하부공 수량_신촌-유곡(암거)_구조도_보막이구조도" xfId="1505"/>
    <cellStyle name="_도곡4교 하부공 수량_신촌-유곡(암거)_구조도0" xfId="1506"/>
    <cellStyle name="_도곡4교 하부공 수량_신촌-유곡(암거)_구조도0_1" xfId="1507"/>
    <cellStyle name="_도곡4교 하부공 수량_신촌-유곡(암거)_구조도0_구조도" xfId="1508"/>
    <cellStyle name="_도곡4교 하부공 수량_신촌-유곡(암거)_구조도0_구조도_구조도0" xfId="1509"/>
    <cellStyle name="_도곡4교 하부공 수량_신촌-유곡(암거)_구조도0_구조도0" xfId="1510"/>
    <cellStyle name="_도곡4교 하부공 수량_신촌-유곡(암거)_구조도0_바닥막이구조" xfId="1511"/>
    <cellStyle name="_도곡4교 하부공 수량_신촌-유곡(암거)_구조도0_바닥막이구조도" xfId="1512"/>
    <cellStyle name="_도곡4교 하부공 수량_신촌-유곡(암거)_내역서2" xfId="1513"/>
    <cellStyle name="_도곡4교 하부공 수량_신촌-유곡(암거)_바닥막이구조" xfId="1514"/>
    <cellStyle name="_도곡4교 하부공 수량_신촌-유곡(암거)_설계내역(원본)" xfId="1515"/>
    <cellStyle name="_도곡4교 하부공 수량_신촌-유곡(암거)_설계내역(원본)_설계내역(구미정)" xfId="1516"/>
    <cellStyle name="_도곡4교 하부공 수량_신촌-유곡(암거)_설계내역(원본)_설계내역(원본)" xfId="1517"/>
    <cellStyle name="_도곡4교 하부공 수량_암거수량" xfId="1518"/>
    <cellStyle name="_도곡4교 하부공 수량_암거수량(2)" xfId="1519"/>
    <cellStyle name="_도곡4교 하부공 수량_암거수량(2)_04 BOX집" xfId="1520"/>
    <cellStyle name="_도곡4교 하부공 수량_암거수량(2)_04 BOX집_1-토적집계-구룡" xfId="1521"/>
    <cellStyle name="_도곡4교 하부공 수량_암거수량(2)_04 BOX집_구조도" xfId="1522"/>
    <cellStyle name="_도곡4교 하부공 수량_암거수량(2)_04 BOX집_구조도_계간수로" xfId="1523"/>
    <cellStyle name="_도곡4교 하부공 수량_암거수량(2)_04 BOX집_구조도_구조도" xfId="1524"/>
    <cellStyle name="_도곡4교 하부공 수량_암거수량(2)_04 BOX집_구조도_구조도." xfId="1525"/>
    <cellStyle name="_도곡4교 하부공 수량_암거수량(2)_04 BOX집_구조도_구조도_1" xfId="1526"/>
    <cellStyle name="_도곡4교 하부공 수량_암거수량(2)_04 BOX집_구조도_구조도_a" xfId="1530"/>
    <cellStyle name="_도곡4교 하부공 수량_암거수량(2)_04 BOX집_구조도_구조도_구조도" xfId="1527"/>
    <cellStyle name="_도곡4교 하부공 수량_암거수량(2)_04 BOX집_구조도_구조도_구조도0" xfId="1528"/>
    <cellStyle name="_도곡4교 하부공 수량_암거수량(2)_04 BOX집_구조도_구조도_변경" xfId="1529"/>
    <cellStyle name="_도곡4교 하부공 수량_암거수량(2)_04 BOX집_구조도_구조도0" xfId="1531"/>
    <cellStyle name="_도곡4교 하부공 수량_암거수량(2)_04 BOX집_구조도_구조도0_1" xfId="1532"/>
    <cellStyle name="_도곡4교 하부공 수량_암거수량(2)_04 BOX집_구조도_구조도0_구조도0" xfId="1533"/>
    <cellStyle name="_도곡4교 하부공 수량_암거수량(2)_04 BOX집_구조도_구조도22" xfId="1534"/>
    <cellStyle name="_도곡4교 하부공 수량_암거수량(2)_04 BOX집_구조도_구조도-흙막이~" xfId="1535"/>
    <cellStyle name="_도곡4교 하부공 수량_암거수량(2)_04 BOX집_구조도_구조물도" xfId="1536"/>
    <cellStyle name="_도곡4교 하부공 수량_암거수량(2)_04 BOX집_구조도_바닥막이구조" xfId="1537"/>
    <cellStyle name="_도곡4교 하부공 수량_암거수량(2)_04 BOX집_구조도_바닥막이구조도" xfId="1538"/>
    <cellStyle name="_도곡4교 하부공 수량_암거수량(2)_04 BOX집_구조도_보막이구조도" xfId="1539"/>
    <cellStyle name="_도곡4교 하부공 수량_암거수량(2)_04 BOX집_구조도0" xfId="1540"/>
    <cellStyle name="_도곡4교 하부공 수량_암거수량(2)_04 BOX집_구조도0_1" xfId="1541"/>
    <cellStyle name="_도곡4교 하부공 수량_암거수량(2)_04 BOX집_구조도0_구조도" xfId="1542"/>
    <cellStyle name="_도곡4교 하부공 수량_암거수량(2)_04 BOX집_구조도0_구조도_구조도0" xfId="1543"/>
    <cellStyle name="_도곡4교 하부공 수량_암거수량(2)_04 BOX집_구조도0_구조도0" xfId="1544"/>
    <cellStyle name="_도곡4교 하부공 수량_암거수량(2)_04 BOX집_구조도0_바닥막이구조" xfId="1545"/>
    <cellStyle name="_도곡4교 하부공 수량_암거수량(2)_04 BOX집_구조도0_바닥막이구조도" xfId="1546"/>
    <cellStyle name="_도곡4교 하부공 수량_암거수량(2)_04 BOX집_내역서2" xfId="1547"/>
    <cellStyle name="_도곡4교 하부공 수량_암거수량(2)_04 BOX집_바닥막이구조" xfId="1548"/>
    <cellStyle name="_도곡4교 하부공 수량_암거수량(2)_04 BOX집_설계내역(원본)" xfId="1549"/>
    <cellStyle name="_도곡4교 하부공 수량_암거수량(2)_04 BOX집_설계내역(원본)_설계내역(구미정)" xfId="1550"/>
    <cellStyle name="_도곡4교 하부공 수량_암거수량(2)_04 BOX집_설계내역(원본)_설계내역(원본)" xfId="1551"/>
    <cellStyle name="_도곡4교 하부공 수량_암거수량(2)_1-토적집계-구룡" xfId="1552"/>
    <cellStyle name="_도곡4교 하부공 수량_암거수량(2)_구조도" xfId="1553"/>
    <cellStyle name="_도곡4교 하부공 수량_암거수량(2)_구조도_계간수로" xfId="1554"/>
    <cellStyle name="_도곡4교 하부공 수량_암거수량(2)_구조도_구조도" xfId="1555"/>
    <cellStyle name="_도곡4교 하부공 수량_암거수량(2)_구조도_구조도." xfId="1556"/>
    <cellStyle name="_도곡4교 하부공 수량_암거수량(2)_구조도_구조도_1" xfId="1557"/>
    <cellStyle name="_도곡4교 하부공 수량_암거수량(2)_구조도_구조도_a" xfId="1561"/>
    <cellStyle name="_도곡4교 하부공 수량_암거수량(2)_구조도_구조도_구조도" xfId="1558"/>
    <cellStyle name="_도곡4교 하부공 수량_암거수량(2)_구조도_구조도_구조도0" xfId="1559"/>
    <cellStyle name="_도곡4교 하부공 수량_암거수량(2)_구조도_구조도_변경" xfId="1560"/>
    <cellStyle name="_도곡4교 하부공 수량_암거수량(2)_구조도_구조도0" xfId="1562"/>
    <cellStyle name="_도곡4교 하부공 수량_암거수량(2)_구조도_구조도0_1" xfId="1563"/>
    <cellStyle name="_도곡4교 하부공 수량_암거수량(2)_구조도_구조도0_구조도0" xfId="1564"/>
    <cellStyle name="_도곡4교 하부공 수량_암거수량(2)_구조도_구조도22" xfId="1565"/>
    <cellStyle name="_도곡4교 하부공 수량_암거수량(2)_구조도_구조도-흙막이~" xfId="1566"/>
    <cellStyle name="_도곡4교 하부공 수량_암거수량(2)_구조도_구조물도" xfId="1567"/>
    <cellStyle name="_도곡4교 하부공 수량_암거수량(2)_구조도_바닥막이구조" xfId="1568"/>
    <cellStyle name="_도곡4교 하부공 수량_암거수량(2)_구조도_바닥막이구조도" xfId="1569"/>
    <cellStyle name="_도곡4교 하부공 수량_암거수량(2)_구조도_보막이구조도" xfId="1570"/>
    <cellStyle name="_도곡4교 하부공 수량_암거수량(2)_구조도0" xfId="1571"/>
    <cellStyle name="_도곡4교 하부공 수량_암거수량(2)_구조도0_1" xfId="1572"/>
    <cellStyle name="_도곡4교 하부공 수량_암거수량(2)_구조도0_구조도" xfId="1573"/>
    <cellStyle name="_도곡4교 하부공 수량_암거수량(2)_구조도0_구조도_구조도0" xfId="1574"/>
    <cellStyle name="_도곡4교 하부공 수량_암거수량(2)_구조도0_구조도0" xfId="1575"/>
    <cellStyle name="_도곡4교 하부공 수량_암거수량(2)_구조도0_바닥막이구조" xfId="1576"/>
    <cellStyle name="_도곡4교 하부공 수량_암거수량(2)_구조도0_바닥막이구조도" xfId="1577"/>
    <cellStyle name="_도곡4교 하부공 수량_암거수량(2)_내역서2" xfId="1578"/>
    <cellStyle name="_도곡4교 하부공 수량_암거수량(2)_바닥막이구조" xfId="1579"/>
    <cellStyle name="_도곡4교 하부공 수량_암거수량(2)_설계내역(원본)" xfId="1580"/>
    <cellStyle name="_도곡4교 하부공 수량_암거수량(2)_설계내역(원본)_설계내역(구미정)" xfId="1581"/>
    <cellStyle name="_도곡4교 하부공 수량_암거수량(2)_설계내역(원본)_설계내역(원본)" xfId="1582"/>
    <cellStyle name="_도곡4교 하부공 수량_암거수량_04 BOX집" xfId="1583"/>
    <cellStyle name="_도곡4교 하부공 수량_암거수량_04 BOX집_1-토적집계-구룡" xfId="1584"/>
    <cellStyle name="_도곡4교 하부공 수량_암거수량_04 BOX집_구조도" xfId="1585"/>
    <cellStyle name="_도곡4교 하부공 수량_암거수량_04 BOX집_구조도_계간수로" xfId="1586"/>
    <cellStyle name="_도곡4교 하부공 수량_암거수량_04 BOX집_구조도_구조도" xfId="1587"/>
    <cellStyle name="_도곡4교 하부공 수량_암거수량_04 BOX집_구조도_구조도." xfId="1588"/>
    <cellStyle name="_도곡4교 하부공 수량_암거수량_04 BOX집_구조도_구조도_1" xfId="1589"/>
    <cellStyle name="_도곡4교 하부공 수량_암거수량_04 BOX집_구조도_구조도_a" xfId="1593"/>
    <cellStyle name="_도곡4교 하부공 수량_암거수량_04 BOX집_구조도_구조도_구조도" xfId="1590"/>
    <cellStyle name="_도곡4교 하부공 수량_암거수량_04 BOX집_구조도_구조도_구조도0" xfId="1591"/>
    <cellStyle name="_도곡4교 하부공 수량_암거수량_04 BOX집_구조도_구조도_변경" xfId="1592"/>
    <cellStyle name="_도곡4교 하부공 수량_암거수량_04 BOX집_구조도_구조도0" xfId="1594"/>
    <cellStyle name="_도곡4교 하부공 수량_암거수량_04 BOX집_구조도_구조도0_1" xfId="1595"/>
    <cellStyle name="_도곡4교 하부공 수량_암거수량_04 BOX집_구조도_구조도0_구조도0" xfId="1596"/>
    <cellStyle name="_도곡4교 하부공 수량_암거수량_04 BOX집_구조도_구조도22" xfId="1597"/>
    <cellStyle name="_도곡4교 하부공 수량_암거수량_04 BOX집_구조도_구조도-흙막이~" xfId="1598"/>
    <cellStyle name="_도곡4교 하부공 수량_암거수량_04 BOX집_구조도_구조물도" xfId="1599"/>
    <cellStyle name="_도곡4교 하부공 수량_암거수량_04 BOX집_구조도_바닥막이구조" xfId="1600"/>
    <cellStyle name="_도곡4교 하부공 수량_암거수량_04 BOX집_구조도_바닥막이구조도" xfId="1601"/>
    <cellStyle name="_도곡4교 하부공 수량_암거수량_04 BOX집_구조도_보막이구조도" xfId="1602"/>
    <cellStyle name="_도곡4교 하부공 수량_암거수량_04 BOX집_구조도0" xfId="1603"/>
    <cellStyle name="_도곡4교 하부공 수량_암거수량_04 BOX집_구조도0_1" xfId="1604"/>
    <cellStyle name="_도곡4교 하부공 수량_암거수량_04 BOX집_구조도0_구조도" xfId="1605"/>
    <cellStyle name="_도곡4교 하부공 수량_암거수량_04 BOX집_구조도0_구조도_구조도0" xfId="1606"/>
    <cellStyle name="_도곡4교 하부공 수량_암거수량_04 BOX집_구조도0_구조도0" xfId="1607"/>
    <cellStyle name="_도곡4교 하부공 수량_암거수량_04 BOX집_구조도0_바닥막이구조" xfId="1608"/>
    <cellStyle name="_도곡4교 하부공 수량_암거수량_04 BOX집_구조도0_바닥막이구조도" xfId="1609"/>
    <cellStyle name="_도곡4교 하부공 수량_암거수량_04 BOX집_내역서2" xfId="1610"/>
    <cellStyle name="_도곡4교 하부공 수량_암거수량_04 BOX집_바닥막이구조" xfId="1611"/>
    <cellStyle name="_도곡4교 하부공 수량_암거수량_04 BOX집_설계내역(원본)" xfId="1612"/>
    <cellStyle name="_도곡4교 하부공 수량_암거수량_04 BOX집_설계내역(원본)_설계내역(구미정)" xfId="1613"/>
    <cellStyle name="_도곡4교 하부공 수량_암거수량_04 BOX집_설계내역(원본)_설계내역(원본)" xfId="1614"/>
    <cellStyle name="_도곡4교 하부공 수량_암거수량_1-토적집계-구룡" xfId="1615"/>
    <cellStyle name="_도곡4교 하부공 수량_암거수량_구조도" xfId="1616"/>
    <cellStyle name="_도곡4교 하부공 수량_암거수량_구조도_계간수로" xfId="1617"/>
    <cellStyle name="_도곡4교 하부공 수량_암거수량_구조도_구조도" xfId="1618"/>
    <cellStyle name="_도곡4교 하부공 수량_암거수량_구조도_구조도." xfId="1619"/>
    <cellStyle name="_도곡4교 하부공 수량_암거수량_구조도_구조도_1" xfId="1620"/>
    <cellStyle name="_도곡4교 하부공 수량_암거수량_구조도_구조도_a" xfId="1624"/>
    <cellStyle name="_도곡4교 하부공 수량_암거수량_구조도_구조도_구조도" xfId="1621"/>
    <cellStyle name="_도곡4교 하부공 수량_암거수량_구조도_구조도_구조도0" xfId="1622"/>
    <cellStyle name="_도곡4교 하부공 수량_암거수량_구조도_구조도_변경" xfId="1623"/>
    <cellStyle name="_도곡4교 하부공 수량_암거수량_구조도_구조도0" xfId="1625"/>
    <cellStyle name="_도곡4교 하부공 수량_암거수량_구조도_구조도0_1" xfId="1626"/>
    <cellStyle name="_도곡4교 하부공 수량_암거수량_구조도_구조도0_구조도0" xfId="1627"/>
    <cellStyle name="_도곡4교 하부공 수량_암거수량_구조도_구조도22" xfId="1628"/>
    <cellStyle name="_도곡4교 하부공 수량_암거수량_구조도_구조도-흙막이~" xfId="1629"/>
    <cellStyle name="_도곡4교 하부공 수량_암거수량_구조도_구조물도" xfId="1630"/>
    <cellStyle name="_도곡4교 하부공 수량_암거수량_구조도_바닥막이구조" xfId="1631"/>
    <cellStyle name="_도곡4교 하부공 수량_암거수량_구조도_바닥막이구조도" xfId="1632"/>
    <cellStyle name="_도곡4교 하부공 수량_암거수량_구조도_보막이구조도" xfId="1633"/>
    <cellStyle name="_도곡4교 하부공 수량_암거수량_구조도0" xfId="1634"/>
    <cellStyle name="_도곡4교 하부공 수량_암거수량_구조도0_1" xfId="1635"/>
    <cellStyle name="_도곡4교 하부공 수량_암거수량_구조도0_구조도" xfId="1636"/>
    <cellStyle name="_도곡4교 하부공 수량_암거수량_구조도0_구조도_구조도0" xfId="1637"/>
    <cellStyle name="_도곡4교 하부공 수량_암거수량_구조도0_구조도0" xfId="1638"/>
    <cellStyle name="_도곡4교 하부공 수량_암거수량_구조도0_바닥막이구조" xfId="1639"/>
    <cellStyle name="_도곡4교 하부공 수량_암거수량_구조도0_바닥막이구조도" xfId="1640"/>
    <cellStyle name="_도곡4교 하부공 수량_암거수량_내역서2" xfId="1641"/>
    <cellStyle name="_도곡4교 하부공 수량_암거수량_바닥막이구조" xfId="1642"/>
    <cellStyle name="_도곡4교 하부공 수량_암거수량_설계내역(원본)" xfId="1643"/>
    <cellStyle name="_도곡4교 하부공 수량_암거수량_설계내역(원본)_설계내역(구미정)" xfId="1644"/>
    <cellStyle name="_도곡4교 하부공 수량_암거수량_설계내역(원본)_설계내역(원본)" xfId="1645"/>
    <cellStyle name="_도곡교 교대 수량" xfId="1646"/>
    <cellStyle name="_도곡교 교대 수량_1-토적집계-구룡" xfId="1647"/>
    <cellStyle name="_도곡교 교대 수량_구조도" xfId="1648"/>
    <cellStyle name="_도곡교 교대 수량_구조도_계간수로" xfId="1649"/>
    <cellStyle name="_도곡교 교대 수량_구조도_구조도" xfId="1650"/>
    <cellStyle name="_도곡교 교대 수량_구조도_구조도." xfId="1651"/>
    <cellStyle name="_도곡교 교대 수량_구조도_구조도_1" xfId="1652"/>
    <cellStyle name="_도곡교 교대 수량_구조도_구조도_a" xfId="1656"/>
    <cellStyle name="_도곡교 교대 수량_구조도_구조도_구조도" xfId="1653"/>
    <cellStyle name="_도곡교 교대 수량_구조도_구조도_구조도0" xfId="1654"/>
    <cellStyle name="_도곡교 교대 수량_구조도_구조도_변경" xfId="1655"/>
    <cellStyle name="_도곡교 교대 수량_구조도_구조도0" xfId="1657"/>
    <cellStyle name="_도곡교 교대 수량_구조도_구조도0_1" xfId="1658"/>
    <cellStyle name="_도곡교 교대 수량_구조도_구조도0_구조도0" xfId="1659"/>
    <cellStyle name="_도곡교 교대 수량_구조도_구조도22" xfId="1660"/>
    <cellStyle name="_도곡교 교대 수량_구조도_구조도-흙막이~" xfId="1661"/>
    <cellStyle name="_도곡교 교대 수량_구조도_구조물도" xfId="1662"/>
    <cellStyle name="_도곡교 교대 수량_구조도_바닥막이구조" xfId="1663"/>
    <cellStyle name="_도곡교 교대 수량_구조도_바닥막이구조도" xfId="1664"/>
    <cellStyle name="_도곡교 교대 수량_구조도_보막이구조도" xfId="1665"/>
    <cellStyle name="_도곡교 교대 수량_구조도0" xfId="1666"/>
    <cellStyle name="_도곡교 교대 수량_구조도0_1" xfId="1667"/>
    <cellStyle name="_도곡교 교대 수량_구조도0_구조도" xfId="1668"/>
    <cellStyle name="_도곡교 교대 수량_구조도0_구조도_구조도0" xfId="1669"/>
    <cellStyle name="_도곡교 교대 수량_구조도0_구조도0" xfId="1670"/>
    <cellStyle name="_도곡교 교대 수량_구조도0_바닥막이구조" xfId="1671"/>
    <cellStyle name="_도곡교 교대 수량_구조도0_바닥막이구조도" xfId="1672"/>
    <cellStyle name="_도곡교 교대 수량_내역서2" xfId="1673"/>
    <cellStyle name="_도곡교 교대 수량_바닥막이구조" xfId="1674"/>
    <cellStyle name="_도곡교 교대 수량_설계내역(원본)" xfId="1675"/>
    <cellStyle name="_도곡교 교대 수량_설계내역(원본)_설계내역(구미정)" xfId="1676"/>
    <cellStyle name="_도곡교 교대 수량_설계내역(원본)_설계내역(원본)" xfId="1677"/>
    <cellStyle name="_도곡교 교대 수량_신촌-유곡(암거)" xfId="1678"/>
    <cellStyle name="_도곡교 교대 수량_신촌-유곡(암거)_04 BOX집" xfId="1679"/>
    <cellStyle name="_도곡교 교대 수량_신촌-유곡(암거)_04 BOX집_1-토적집계-구룡" xfId="1680"/>
    <cellStyle name="_도곡교 교대 수량_신촌-유곡(암거)_04 BOX집_구조도" xfId="1681"/>
    <cellStyle name="_도곡교 교대 수량_신촌-유곡(암거)_04 BOX집_구조도_계간수로" xfId="1682"/>
    <cellStyle name="_도곡교 교대 수량_신촌-유곡(암거)_04 BOX집_구조도_구조도" xfId="1683"/>
    <cellStyle name="_도곡교 교대 수량_신촌-유곡(암거)_04 BOX집_구조도_구조도." xfId="1684"/>
    <cellStyle name="_도곡교 교대 수량_신촌-유곡(암거)_04 BOX집_구조도_구조도_1" xfId="1685"/>
    <cellStyle name="_도곡교 교대 수량_신촌-유곡(암거)_04 BOX집_구조도_구조도_a" xfId="1689"/>
    <cellStyle name="_도곡교 교대 수량_신촌-유곡(암거)_04 BOX집_구조도_구조도_구조도" xfId="1686"/>
    <cellStyle name="_도곡교 교대 수량_신촌-유곡(암거)_04 BOX집_구조도_구조도_구조도0" xfId="1687"/>
    <cellStyle name="_도곡교 교대 수량_신촌-유곡(암거)_04 BOX집_구조도_구조도_변경" xfId="1688"/>
    <cellStyle name="_도곡교 교대 수량_신촌-유곡(암거)_04 BOX집_구조도_구조도0" xfId="1690"/>
    <cellStyle name="_도곡교 교대 수량_신촌-유곡(암거)_04 BOX집_구조도_구조도0_1" xfId="1691"/>
    <cellStyle name="_도곡교 교대 수량_신촌-유곡(암거)_04 BOX집_구조도_구조도0_구조도0" xfId="1692"/>
    <cellStyle name="_도곡교 교대 수량_신촌-유곡(암거)_04 BOX집_구조도_구조도22" xfId="1693"/>
    <cellStyle name="_도곡교 교대 수량_신촌-유곡(암거)_04 BOX집_구조도_구조도-흙막이~" xfId="1694"/>
    <cellStyle name="_도곡교 교대 수량_신촌-유곡(암거)_04 BOX집_구조도_구조물도" xfId="1695"/>
    <cellStyle name="_도곡교 교대 수량_신촌-유곡(암거)_04 BOX집_구조도_바닥막이구조" xfId="1696"/>
    <cellStyle name="_도곡교 교대 수량_신촌-유곡(암거)_04 BOX집_구조도_바닥막이구조도" xfId="1697"/>
    <cellStyle name="_도곡교 교대 수량_신촌-유곡(암거)_04 BOX집_구조도_보막이구조도" xfId="1698"/>
    <cellStyle name="_도곡교 교대 수량_신촌-유곡(암거)_04 BOX집_구조도0" xfId="1699"/>
    <cellStyle name="_도곡교 교대 수량_신촌-유곡(암거)_04 BOX집_구조도0_1" xfId="1700"/>
    <cellStyle name="_도곡교 교대 수량_신촌-유곡(암거)_04 BOX집_구조도0_구조도" xfId="1701"/>
    <cellStyle name="_도곡교 교대 수량_신촌-유곡(암거)_04 BOX집_구조도0_구조도_구조도0" xfId="1702"/>
    <cellStyle name="_도곡교 교대 수량_신촌-유곡(암거)_04 BOX집_구조도0_구조도0" xfId="1703"/>
    <cellStyle name="_도곡교 교대 수량_신촌-유곡(암거)_04 BOX집_구조도0_바닥막이구조" xfId="1704"/>
    <cellStyle name="_도곡교 교대 수량_신촌-유곡(암거)_04 BOX집_구조도0_바닥막이구조도" xfId="1705"/>
    <cellStyle name="_도곡교 교대 수량_신촌-유곡(암거)_04 BOX집_내역서2" xfId="1706"/>
    <cellStyle name="_도곡교 교대 수량_신촌-유곡(암거)_04 BOX집_바닥막이구조" xfId="1707"/>
    <cellStyle name="_도곡교 교대 수량_신촌-유곡(암거)_04 BOX집_설계내역(원본)" xfId="1708"/>
    <cellStyle name="_도곡교 교대 수량_신촌-유곡(암거)_04 BOX집_설계내역(원본)_설계내역(구미정)" xfId="1709"/>
    <cellStyle name="_도곡교 교대 수량_신촌-유곡(암거)_04 BOX집_설계내역(원본)_설계내역(원본)" xfId="1710"/>
    <cellStyle name="_도곡교 교대 수량_신촌-유곡(암거)_1-토적집계-구룡" xfId="1711"/>
    <cellStyle name="_도곡교 교대 수량_신촌-유곡(암거)_구조도" xfId="1712"/>
    <cellStyle name="_도곡교 교대 수량_신촌-유곡(암거)_구조도_계간수로" xfId="1713"/>
    <cellStyle name="_도곡교 교대 수량_신촌-유곡(암거)_구조도_구조도" xfId="1714"/>
    <cellStyle name="_도곡교 교대 수량_신촌-유곡(암거)_구조도_구조도." xfId="1715"/>
    <cellStyle name="_도곡교 교대 수량_신촌-유곡(암거)_구조도_구조도_1" xfId="1716"/>
    <cellStyle name="_도곡교 교대 수량_신촌-유곡(암거)_구조도_구조도_a" xfId="1720"/>
    <cellStyle name="_도곡교 교대 수량_신촌-유곡(암거)_구조도_구조도_구조도" xfId="1717"/>
    <cellStyle name="_도곡교 교대 수량_신촌-유곡(암거)_구조도_구조도_구조도0" xfId="1718"/>
    <cellStyle name="_도곡교 교대 수량_신촌-유곡(암거)_구조도_구조도_변경" xfId="1719"/>
    <cellStyle name="_도곡교 교대 수량_신촌-유곡(암거)_구조도_구조도0" xfId="1721"/>
    <cellStyle name="_도곡교 교대 수량_신촌-유곡(암거)_구조도_구조도0_1" xfId="1722"/>
    <cellStyle name="_도곡교 교대 수량_신촌-유곡(암거)_구조도_구조도0_구조도0" xfId="1723"/>
    <cellStyle name="_도곡교 교대 수량_신촌-유곡(암거)_구조도_구조도22" xfId="1724"/>
    <cellStyle name="_도곡교 교대 수량_신촌-유곡(암거)_구조도_구조도-흙막이~" xfId="1725"/>
    <cellStyle name="_도곡교 교대 수량_신촌-유곡(암거)_구조도_구조물도" xfId="1726"/>
    <cellStyle name="_도곡교 교대 수량_신촌-유곡(암거)_구조도_바닥막이구조" xfId="1727"/>
    <cellStyle name="_도곡교 교대 수량_신촌-유곡(암거)_구조도_바닥막이구조도" xfId="1728"/>
    <cellStyle name="_도곡교 교대 수량_신촌-유곡(암거)_구조도_보막이구조도" xfId="1729"/>
    <cellStyle name="_도곡교 교대 수량_신촌-유곡(암거)_구조도0" xfId="1730"/>
    <cellStyle name="_도곡교 교대 수량_신촌-유곡(암거)_구조도0_1" xfId="1731"/>
    <cellStyle name="_도곡교 교대 수량_신촌-유곡(암거)_구조도0_구조도" xfId="1732"/>
    <cellStyle name="_도곡교 교대 수량_신촌-유곡(암거)_구조도0_구조도_구조도0" xfId="1733"/>
    <cellStyle name="_도곡교 교대 수량_신촌-유곡(암거)_구조도0_구조도0" xfId="1734"/>
    <cellStyle name="_도곡교 교대 수량_신촌-유곡(암거)_구조도0_바닥막이구조" xfId="1735"/>
    <cellStyle name="_도곡교 교대 수량_신촌-유곡(암거)_구조도0_바닥막이구조도" xfId="1736"/>
    <cellStyle name="_도곡교 교대 수량_신촌-유곡(암거)_내역서2" xfId="1737"/>
    <cellStyle name="_도곡교 교대 수량_신촌-유곡(암거)_바닥막이구조" xfId="1738"/>
    <cellStyle name="_도곡교 교대 수량_신촌-유곡(암거)_설계내역(원본)" xfId="1739"/>
    <cellStyle name="_도곡교 교대 수량_신촌-유곡(암거)_설계내역(원본)_설계내역(구미정)" xfId="1740"/>
    <cellStyle name="_도곡교 교대 수량_신촌-유곡(암거)_설계내역(원본)_설계내역(원본)" xfId="1741"/>
    <cellStyle name="_도곡교 교대 수량_암거수량" xfId="1742"/>
    <cellStyle name="_도곡교 교대 수량_암거수량(2)" xfId="1743"/>
    <cellStyle name="_도곡교 교대 수량_암거수량(2)_04 BOX집" xfId="1744"/>
    <cellStyle name="_도곡교 교대 수량_암거수량(2)_04 BOX집_1-토적집계-구룡" xfId="1745"/>
    <cellStyle name="_도곡교 교대 수량_암거수량(2)_04 BOX집_구조도" xfId="1746"/>
    <cellStyle name="_도곡교 교대 수량_암거수량(2)_04 BOX집_구조도_계간수로" xfId="1747"/>
    <cellStyle name="_도곡교 교대 수량_암거수량(2)_04 BOX집_구조도_구조도" xfId="1748"/>
    <cellStyle name="_도곡교 교대 수량_암거수량(2)_04 BOX집_구조도_구조도." xfId="1749"/>
    <cellStyle name="_도곡교 교대 수량_암거수량(2)_04 BOX집_구조도_구조도_1" xfId="1750"/>
    <cellStyle name="_도곡교 교대 수량_암거수량(2)_04 BOX집_구조도_구조도_a" xfId="1754"/>
    <cellStyle name="_도곡교 교대 수량_암거수량(2)_04 BOX집_구조도_구조도_구조도" xfId="1751"/>
    <cellStyle name="_도곡교 교대 수량_암거수량(2)_04 BOX집_구조도_구조도_구조도0" xfId="1752"/>
    <cellStyle name="_도곡교 교대 수량_암거수량(2)_04 BOX집_구조도_구조도_변경" xfId="1753"/>
    <cellStyle name="_도곡교 교대 수량_암거수량(2)_04 BOX집_구조도_구조도0" xfId="1755"/>
    <cellStyle name="_도곡교 교대 수량_암거수량(2)_04 BOX집_구조도_구조도0_1" xfId="1756"/>
    <cellStyle name="_도곡교 교대 수량_암거수량(2)_04 BOX집_구조도_구조도0_구조도0" xfId="1757"/>
    <cellStyle name="_도곡교 교대 수량_암거수량(2)_04 BOX집_구조도_구조도22" xfId="1758"/>
    <cellStyle name="_도곡교 교대 수량_암거수량(2)_04 BOX집_구조도_구조도-흙막이~" xfId="1759"/>
    <cellStyle name="_도곡교 교대 수량_암거수량(2)_04 BOX집_구조도_구조물도" xfId="1760"/>
    <cellStyle name="_도곡교 교대 수량_암거수량(2)_04 BOX집_구조도_바닥막이구조" xfId="1761"/>
    <cellStyle name="_도곡교 교대 수량_암거수량(2)_04 BOX집_구조도_바닥막이구조도" xfId="1762"/>
    <cellStyle name="_도곡교 교대 수량_암거수량(2)_04 BOX집_구조도_보막이구조도" xfId="1763"/>
    <cellStyle name="_도곡교 교대 수량_암거수량(2)_04 BOX집_구조도0" xfId="1764"/>
    <cellStyle name="_도곡교 교대 수량_암거수량(2)_04 BOX집_구조도0_1" xfId="1765"/>
    <cellStyle name="_도곡교 교대 수량_암거수량(2)_04 BOX집_구조도0_구조도" xfId="1766"/>
    <cellStyle name="_도곡교 교대 수량_암거수량(2)_04 BOX집_구조도0_구조도_구조도0" xfId="1767"/>
    <cellStyle name="_도곡교 교대 수량_암거수량(2)_04 BOX집_구조도0_구조도0" xfId="1768"/>
    <cellStyle name="_도곡교 교대 수량_암거수량(2)_04 BOX집_구조도0_바닥막이구조" xfId="1769"/>
    <cellStyle name="_도곡교 교대 수량_암거수량(2)_04 BOX집_구조도0_바닥막이구조도" xfId="1770"/>
    <cellStyle name="_도곡교 교대 수량_암거수량(2)_04 BOX집_내역서2" xfId="1771"/>
    <cellStyle name="_도곡교 교대 수량_암거수량(2)_04 BOX집_바닥막이구조" xfId="1772"/>
    <cellStyle name="_도곡교 교대 수량_암거수량(2)_04 BOX집_설계내역(원본)" xfId="1773"/>
    <cellStyle name="_도곡교 교대 수량_암거수량(2)_04 BOX집_설계내역(원본)_설계내역(구미정)" xfId="1774"/>
    <cellStyle name="_도곡교 교대 수량_암거수량(2)_04 BOX집_설계내역(원본)_설계내역(원본)" xfId="1775"/>
    <cellStyle name="_도곡교 교대 수량_암거수량(2)_1-토적집계-구룡" xfId="1776"/>
    <cellStyle name="_도곡교 교대 수량_암거수량(2)_구조도" xfId="1777"/>
    <cellStyle name="_도곡교 교대 수량_암거수량(2)_구조도_계간수로" xfId="1778"/>
    <cellStyle name="_도곡교 교대 수량_암거수량(2)_구조도_구조도" xfId="1779"/>
    <cellStyle name="_도곡교 교대 수량_암거수량(2)_구조도_구조도." xfId="1780"/>
    <cellStyle name="_도곡교 교대 수량_암거수량(2)_구조도_구조도_1" xfId="1781"/>
    <cellStyle name="_도곡교 교대 수량_암거수량(2)_구조도_구조도_a" xfId="1785"/>
    <cellStyle name="_도곡교 교대 수량_암거수량(2)_구조도_구조도_구조도" xfId="1782"/>
    <cellStyle name="_도곡교 교대 수량_암거수량(2)_구조도_구조도_구조도0" xfId="1783"/>
    <cellStyle name="_도곡교 교대 수량_암거수량(2)_구조도_구조도_변경" xfId="1784"/>
    <cellStyle name="_도곡교 교대 수량_암거수량(2)_구조도_구조도0" xfId="1786"/>
    <cellStyle name="_도곡교 교대 수량_암거수량(2)_구조도_구조도0_1" xfId="1787"/>
    <cellStyle name="_도곡교 교대 수량_암거수량(2)_구조도_구조도0_구조도0" xfId="1788"/>
    <cellStyle name="_도곡교 교대 수량_암거수량(2)_구조도_구조도22" xfId="1789"/>
    <cellStyle name="_도곡교 교대 수량_암거수량(2)_구조도_구조도-흙막이~" xfId="1790"/>
    <cellStyle name="_도곡교 교대 수량_암거수량(2)_구조도_구조물도" xfId="1791"/>
    <cellStyle name="_도곡교 교대 수량_암거수량(2)_구조도_바닥막이구조" xfId="1792"/>
    <cellStyle name="_도곡교 교대 수량_암거수량(2)_구조도_바닥막이구조도" xfId="1793"/>
    <cellStyle name="_도곡교 교대 수량_암거수량(2)_구조도_보막이구조도" xfId="1794"/>
    <cellStyle name="_도곡교 교대 수량_암거수량(2)_구조도0" xfId="1795"/>
    <cellStyle name="_도곡교 교대 수량_암거수량(2)_구조도0_1" xfId="1796"/>
    <cellStyle name="_도곡교 교대 수량_암거수량(2)_구조도0_구조도" xfId="1797"/>
    <cellStyle name="_도곡교 교대 수량_암거수량(2)_구조도0_구조도_구조도0" xfId="1798"/>
    <cellStyle name="_도곡교 교대 수량_암거수량(2)_구조도0_구조도0" xfId="1799"/>
    <cellStyle name="_도곡교 교대 수량_암거수량(2)_구조도0_바닥막이구조" xfId="1800"/>
    <cellStyle name="_도곡교 교대 수량_암거수량(2)_구조도0_바닥막이구조도" xfId="1801"/>
    <cellStyle name="_도곡교 교대 수량_암거수량(2)_내역서2" xfId="1802"/>
    <cellStyle name="_도곡교 교대 수량_암거수량(2)_바닥막이구조" xfId="1803"/>
    <cellStyle name="_도곡교 교대 수량_암거수량(2)_설계내역(원본)" xfId="1804"/>
    <cellStyle name="_도곡교 교대 수량_암거수량(2)_설계내역(원본)_설계내역(구미정)" xfId="1805"/>
    <cellStyle name="_도곡교 교대 수량_암거수량(2)_설계내역(원본)_설계내역(원본)" xfId="1806"/>
    <cellStyle name="_도곡교 교대 수량_암거수량_04 BOX집" xfId="1807"/>
    <cellStyle name="_도곡교 교대 수량_암거수량_04 BOX집_1-토적집계-구룡" xfId="1808"/>
    <cellStyle name="_도곡교 교대 수량_암거수량_04 BOX집_구조도" xfId="1809"/>
    <cellStyle name="_도곡교 교대 수량_암거수량_04 BOX집_구조도_계간수로" xfId="1810"/>
    <cellStyle name="_도곡교 교대 수량_암거수량_04 BOX집_구조도_구조도" xfId="1811"/>
    <cellStyle name="_도곡교 교대 수량_암거수량_04 BOX집_구조도_구조도." xfId="1812"/>
    <cellStyle name="_도곡교 교대 수량_암거수량_04 BOX집_구조도_구조도_1" xfId="1813"/>
    <cellStyle name="_도곡교 교대 수량_암거수량_04 BOX집_구조도_구조도_a" xfId="1817"/>
    <cellStyle name="_도곡교 교대 수량_암거수량_04 BOX집_구조도_구조도_구조도" xfId="1814"/>
    <cellStyle name="_도곡교 교대 수량_암거수량_04 BOX집_구조도_구조도_구조도0" xfId="1815"/>
    <cellStyle name="_도곡교 교대 수량_암거수량_04 BOX집_구조도_구조도_변경" xfId="1816"/>
    <cellStyle name="_도곡교 교대 수량_암거수량_04 BOX집_구조도_구조도0" xfId="1818"/>
    <cellStyle name="_도곡교 교대 수량_암거수량_04 BOX집_구조도_구조도0_1" xfId="1819"/>
    <cellStyle name="_도곡교 교대 수량_암거수량_04 BOX집_구조도_구조도0_구조도0" xfId="1820"/>
    <cellStyle name="_도곡교 교대 수량_암거수량_04 BOX집_구조도_구조도22" xfId="1821"/>
    <cellStyle name="_도곡교 교대 수량_암거수량_04 BOX집_구조도_구조도-흙막이~" xfId="1822"/>
    <cellStyle name="_도곡교 교대 수량_암거수량_04 BOX집_구조도_구조물도" xfId="1823"/>
    <cellStyle name="_도곡교 교대 수량_암거수량_04 BOX집_구조도_바닥막이구조" xfId="1824"/>
    <cellStyle name="_도곡교 교대 수량_암거수량_04 BOX집_구조도_바닥막이구조도" xfId="1825"/>
    <cellStyle name="_도곡교 교대 수량_암거수량_04 BOX집_구조도_보막이구조도" xfId="1826"/>
    <cellStyle name="_도곡교 교대 수량_암거수량_04 BOX집_구조도0" xfId="1827"/>
    <cellStyle name="_도곡교 교대 수량_암거수량_04 BOX집_구조도0_1" xfId="1828"/>
    <cellStyle name="_도곡교 교대 수량_암거수량_04 BOX집_구조도0_구조도" xfId="1829"/>
    <cellStyle name="_도곡교 교대 수량_암거수량_04 BOX집_구조도0_구조도_구조도0" xfId="1830"/>
    <cellStyle name="_도곡교 교대 수량_암거수량_04 BOX집_구조도0_구조도0" xfId="1831"/>
    <cellStyle name="_도곡교 교대 수량_암거수량_04 BOX집_구조도0_바닥막이구조" xfId="1832"/>
    <cellStyle name="_도곡교 교대 수량_암거수량_04 BOX집_구조도0_바닥막이구조도" xfId="1833"/>
    <cellStyle name="_도곡교 교대 수량_암거수량_04 BOX집_내역서2" xfId="1834"/>
    <cellStyle name="_도곡교 교대 수량_암거수량_04 BOX집_바닥막이구조" xfId="1835"/>
    <cellStyle name="_도곡교 교대 수량_암거수량_04 BOX집_설계내역(원본)" xfId="1836"/>
    <cellStyle name="_도곡교 교대 수량_암거수량_04 BOX집_설계내역(원본)_설계내역(구미정)" xfId="1837"/>
    <cellStyle name="_도곡교 교대 수량_암거수량_04 BOX집_설계내역(원본)_설계내역(원본)" xfId="1838"/>
    <cellStyle name="_도곡교 교대 수량_암거수량_1-토적집계-구룡" xfId="1839"/>
    <cellStyle name="_도곡교 교대 수량_암거수량_구조도" xfId="1840"/>
    <cellStyle name="_도곡교 교대 수량_암거수량_구조도_계간수로" xfId="1841"/>
    <cellStyle name="_도곡교 교대 수량_암거수량_구조도_구조도" xfId="1842"/>
    <cellStyle name="_도곡교 교대 수량_암거수량_구조도_구조도." xfId="1843"/>
    <cellStyle name="_도곡교 교대 수량_암거수량_구조도_구조도_1" xfId="1844"/>
    <cellStyle name="_도곡교 교대 수량_암거수량_구조도_구조도_a" xfId="1848"/>
    <cellStyle name="_도곡교 교대 수량_암거수량_구조도_구조도_구조도" xfId="1845"/>
    <cellStyle name="_도곡교 교대 수량_암거수량_구조도_구조도_구조도0" xfId="1846"/>
    <cellStyle name="_도곡교 교대 수량_암거수량_구조도_구조도_변경" xfId="1847"/>
    <cellStyle name="_도곡교 교대 수량_암거수량_구조도_구조도0" xfId="1849"/>
    <cellStyle name="_도곡교 교대 수량_암거수량_구조도_구조도0_1" xfId="1850"/>
    <cellStyle name="_도곡교 교대 수량_암거수량_구조도_구조도0_구조도0" xfId="1851"/>
    <cellStyle name="_도곡교 교대 수량_암거수량_구조도_구조도22" xfId="1852"/>
    <cellStyle name="_도곡교 교대 수량_암거수량_구조도_구조도-흙막이~" xfId="1853"/>
    <cellStyle name="_도곡교 교대 수량_암거수량_구조도_구조물도" xfId="1854"/>
    <cellStyle name="_도곡교 교대 수량_암거수량_구조도_바닥막이구조" xfId="1855"/>
    <cellStyle name="_도곡교 교대 수량_암거수량_구조도_바닥막이구조도" xfId="1856"/>
    <cellStyle name="_도곡교 교대 수량_암거수량_구조도_보막이구조도" xfId="1857"/>
    <cellStyle name="_도곡교 교대 수량_암거수량_구조도0" xfId="1858"/>
    <cellStyle name="_도곡교 교대 수량_암거수량_구조도0_1" xfId="1859"/>
    <cellStyle name="_도곡교 교대 수량_암거수량_구조도0_구조도" xfId="1860"/>
    <cellStyle name="_도곡교 교대 수량_암거수량_구조도0_구조도_구조도0" xfId="1861"/>
    <cellStyle name="_도곡교 교대 수량_암거수량_구조도0_구조도0" xfId="1862"/>
    <cellStyle name="_도곡교 교대 수량_암거수량_구조도0_바닥막이구조" xfId="1863"/>
    <cellStyle name="_도곡교 교대 수량_암거수량_구조도0_바닥막이구조도" xfId="1864"/>
    <cellStyle name="_도곡교 교대 수량_암거수량_내역서2" xfId="1865"/>
    <cellStyle name="_도곡교 교대 수량_암거수량_바닥막이구조" xfId="1866"/>
    <cellStyle name="_도곡교 교대 수량_암거수량_설계내역(원본)" xfId="1867"/>
    <cellStyle name="_도곡교 교대 수량_암거수량_설계내역(원본)_설계내역(구미정)" xfId="1868"/>
    <cellStyle name="_도곡교 교대 수량_암거수량_설계내역(원본)_설계내역(원본)" xfId="1869"/>
    <cellStyle name="_두릉1제 수량산출서" xfId="1870"/>
    <cellStyle name="_두릉1제 수량산출서_1-토적집계-구룡" xfId="1871"/>
    <cellStyle name="_바닥막이구조" xfId="1872"/>
    <cellStyle name="_배수공집계" xfId="1873"/>
    <cellStyle name="_배수공집계_1-토적집계-구룡" xfId="1874"/>
    <cellStyle name="_배수공집계_두릉1제 수량산출서" xfId="1875"/>
    <cellStyle name="_배수공집계_두릉1제 수량산출서_1-토적집계-구룡" xfId="1876"/>
    <cellStyle name="_배수공집계_인계1공구 수량산출" xfId="1877"/>
    <cellStyle name="_배수공집계_인계1공구 수량산출_1-토적집계-구룡" xfId="1878"/>
    <cellStyle name="_배수공집계_총자재집계표" xfId="1879"/>
    <cellStyle name="_배수공집계_총자재집계표_1-토적집계-구룡" xfId="1880"/>
    <cellStyle name="_부대공A" xfId="1881"/>
    <cellStyle name="_부대공A_1-토적집계-구룡" xfId="1882"/>
    <cellStyle name="_부대공A_두릉1제 수량산출서" xfId="1883"/>
    <cellStyle name="_부대공A_두릉1제 수량산출서_1-토적집계-구룡" xfId="1884"/>
    <cellStyle name="_부대공A_인계1공구 수량산출" xfId="1885"/>
    <cellStyle name="_부대공A_인계1공구 수량산출_1-토적집계-구룡" xfId="1886"/>
    <cellStyle name="_부대공A_총자재집계표" xfId="1887"/>
    <cellStyle name="_부대공A_총자재집계표_1-토적집계-구룡" xfId="1888"/>
    <cellStyle name="_사본 - 승본도로수량(금회분)" xfId="1889"/>
    <cellStyle name="_사본 - 승본도로수량(금회분)_1-토적집계-구룡" xfId="1890"/>
    <cellStyle name="_사본 - 승본도로수량(금회분)_두릉1제 수량산출서" xfId="1891"/>
    <cellStyle name="_사본 - 승본도로수량(금회분)_두릉1제 수량산출서_1-토적집계-구룡" xfId="1892"/>
    <cellStyle name="_사본 - 승본도로수량(금회분)_인계1공구 수량산출" xfId="1893"/>
    <cellStyle name="_사본 - 승본도로수량(금회분)_인계1공구 수량산출_1-토적집계-구룡" xfId="1894"/>
    <cellStyle name="_사본 - 승본도로수량(금회분)_총자재집계표" xfId="1895"/>
    <cellStyle name="_사본 - 승본도로수량(금회분)_총자재집계표_1-토적집계-구룡" xfId="1896"/>
    <cellStyle name="_석 축A" xfId="1897"/>
    <cellStyle name="_석 축A_1-토적집계-구룡" xfId="1898"/>
    <cellStyle name="_석 축A_두릉1제 수량산출서" xfId="1899"/>
    <cellStyle name="_석 축A_두릉1제 수량산출서_1-토적집계-구룡" xfId="1900"/>
    <cellStyle name="_석 축A_인계1공구 수량산출" xfId="1901"/>
    <cellStyle name="_석 축A_인계1공구 수량산출_1-토적집계-구룡" xfId="1902"/>
    <cellStyle name="_석 축A_총자재집계표" xfId="1903"/>
    <cellStyle name="_석 축A_총자재집계표_1-토적집계-구룡" xfId="1904"/>
    <cellStyle name="_설계내역(원본)" xfId="1905"/>
    <cellStyle name="_설계내역(원본)_설계내역(구미정)" xfId="1906"/>
    <cellStyle name="_설계내역(원본)_설계내역(원본)" xfId="1907"/>
    <cellStyle name="_수 량 연화.내감" xfId="1908"/>
    <cellStyle name="_수 량 연화.내감_1-토적집계-구룡" xfId="1909"/>
    <cellStyle name="_수 량 연화.내감_금산제수량(전체최종)" xfId="1910"/>
    <cellStyle name="_수 량 연화.내감_금산제수량(전체최종)_1-토적집계-구룡" xfId="1911"/>
    <cellStyle name="_수 량 연화.내감_금산제수량(전체최종)_두릉1제 수량산출서" xfId="1912"/>
    <cellStyle name="_수 량 연화.내감_금산제수량(전체최종)_두릉1제 수량산출서_1-토적집계-구룡" xfId="1913"/>
    <cellStyle name="_수 량 연화.내감_금산제수량(전체최종)_인계1공구 수량산출" xfId="1914"/>
    <cellStyle name="_수 량 연화.내감_금산제수량(전체최종)_인계1공구 수량산출_1-토적집계-구룡" xfId="1915"/>
    <cellStyle name="_수 량 연화.내감_금산제수량(전체최종)_총자재집계표" xfId="1916"/>
    <cellStyle name="_수 량 연화.내감_금산제수량(전체최종)_총자재집계표_1-토적집계-구룡" xfId="1917"/>
    <cellStyle name="_수 량 연화.내감_두릉1제 수량산출서" xfId="1918"/>
    <cellStyle name="_수 량 연화.내감_두릉1제 수량산출서_1-토적집계-구룡" xfId="1919"/>
    <cellStyle name="_수 량 연화.내감_인계1공구 수량산출" xfId="1920"/>
    <cellStyle name="_수 량 연화.내감_인계1공구 수량산출_1-토적집계-구룡" xfId="1921"/>
    <cellStyle name="_수 량 연화.내감_총자재집계표" xfId="1922"/>
    <cellStyle name="_수 량 연화.내감_총자재집계표_1-토적집계-구룡" xfId="1923"/>
    <cellStyle name="_수량금회 연화.내감" xfId="1924"/>
    <cellStyle name="_수량금회 연화.내감_1-토적집계-구룡" xfId="1925"/>
    <cellStyle name="_수량금회 연화.내감_금산제수량(전체최종)" xfId="1926"/>
    <cellStyle name="_수량금회 연화.내감_금산제수량(전체최종)_1-토적집계-구룡" xfId="1927"/>
    <cellStyle name="_수량금회 연화.내감_금산제수량(전체최종)_두릉1제 수량산출서" xfId="1928"/>
    <cellStyle name="_수량금회 연화.내감_금산제수량(전체최종)_두릉1제 수량산출서_1-토적집계-구룡" xfId="1929"/>
    <cellStyle name="_수량금회 연화.내감_금산제수량(전체최종)_인계1공구 수량산출" xfId="1930"/>
    <cellStyle name="_수량금회 연화.내감_금산제수량(전체최종)_인계1공구 수량산출_1-토적집계-구룡" xfId="1931"/>
    <cellStyle name="_수량금회 연화.내감_금산제수량(전체최종)_총자재집계표" xfId="1932"/>
    <cellStyle name="_수량금회 연화.내감_금산제수량(전체최종)_총자재집계표_1-토적집계-구룡" xfId="1933"/>
    <cellStyle name="_수량금회 연화.내감_두릉1제 수량산출서" xfId="1934"/>
    <cellStyle name="_수량금회 연화.내감_두릉1제 수량산출서_1-토적집계-구룡" xfId="1935"/>
    <cellStyle name="_수량금회 연화.내감_인계1공구 수량산출" xfId="1936"/>
    <cellStyle name="_수량금회 연화.내감_인계1공구 수량산출_1-토적집계-구룡" xfId="1937"/>
    <cellStyle name="_수량금회 연화.내감_총자재집계표" xfId="1938"/>
    <cellStyle name="_수량금회 연화.내감_총자재집계표_1-토적집계-구룡" xfId="1939"/>
    <cellStyle name="_수량산출 구눌하수도" xfId="1940"/>
    <cellStyle name="_수량산출 구눌하수도_1-토적집계-구룡" xfId="1941"/>
    <cellStyle name="_수량산출 구눌하수도_금산제수량(전체최종)" xfId="1942"/>
    <cellStyle name="_수량산출 구눌하수도_금산제수량(전체최종)_1-토적집계-구룡" xfId="1943"/>
    <cellStyle name="_수량산출 구눌하수도_금산제수량(전체최종)_두릉1제 수량산출서" xfId="1944"/>
    <cellStyle name="_수량산출 구눌하수도_금산제수량(전체최종)_두릉1제 수량산출서_1-토적집계-구룡" xfId="1945"/>
    <cellStyle name="_수량산출 구눌하수도_금산제수량(전체최종)_인계1공구 수량산출" xfId="1946"/>
    <cellStyle name="_수량산출 구눌하수도_금산제수량(전체최종)_인계1공구 수량산출_1-토적집계-구룡" xfId="1947"/>
    <cellStyle name="_수량산출 구눌하수도_금산제수량(전체최종)_총자재집계표" xfId="1948"/>
    <cellStyle name="_수량산출 구눌하수도_금산제수량(전체최종)_총자재집계표_1-토적집계-구룡" xfId="1949"/>
    <cellStyle name="_수량산출 구눌하수도_두릉1제 수량산출서" xfId="1950"/>
    <cellStyle name="_수량산출 구눌하수도_두릉1제 수량산출서_1-토적집계-구룡" xfId="1951"/>
    <cellStyle name="_수량산출 구눌하수도_인계1공구 수량산출" xfId="1952"/>
    <cellStyle name="_수량산출 구눌하수도_인계1공구 수량산출_1-토적집계-구룡" xfId="1953"/>
    <cellStyle name="_수량산출 구눌하수도_총자재집계표" xfId="1954"/>
    <cellStyle name="_수량산출 구눌하수도_총자재집계표_1-토적집계-구룡" xfId="1955"/>
    <cellStyle name="_수량산출 음지하천" xfId="1956"/>
    <cellStyle name="_수량산출 음지하천_1-토적집계-구룡" xfId="1957"/>
    <cellStyle name="_수량산출 음지하천_금산제수량(전체최종)" xfId="1958"/>
    <cellStyle name="_수량산출 음지하천_금산제수량(전체최종)_1-토적집계-구룡" xfId="1959"/>
    <cellStyle name="_수량산출 음지하천_금산제수량(전체최종)_두릉1제 수량산출서" xfId="1960"/>
    <cellStyle name="_수량산출 음지하천_금산제수량(전체최종)_두릉1제 수량산출서_1-토적집계-구룡" xfId="1961"/>
    <cellStyle name="_수량산출 음지하천_금산제수량(전체최종)_인계1공구 수량산출" xfId="1962"/>
    <cellStyle name="_수량산출 음지하천_금산제수량(전체최종)_인계1공구 수량산출_1-토적집계-구룡" xfId="1963"/>
    <cellStyle name="_수량산출 음지하천_금산제수량(전체최종)_총자재집계표" xfId="1964"/>
    <cellStyle name="_수량산출 음지하천_금산제수량(전체최종)_총자재집계표_1-토적집계-구룡" xfId="1965"/>
    <cellStyle name="_수량산출 음지하천_두릉1제 수량산출서" xfId="1966"/>
    <cellStyle name="_수량산출 음지하천_두릉1제 수량산출서_1-토적집계-구룡" xfId="1967"/>
    <cellStyle name="_수량산출 음지하천_인계1공구 수량산출" xfId="1968"/>
    <cellStyle name="_수량산출 음지하천_인계1공구 수량산출_1-토적집계-구룡" xfId="1969"/>
    <cellStyle name="_수량산출 음지하천_총자재집계표" xfId="1970"/>
    <cellStyle name="_수량산출 음지하천_총자재집계표_1-토적집계-구룡" xfId="1971"/>
    <cellStyle name="_수량산출(기산각산)" xfId="1972"/>
    <cellStyle name="_수량산출(영덕 축산 도곡)(L=0.64km)" xfId="1973"/>
    <cellStyle name="_수량산출-경산 하양 대곡(수정)" xfId="1974"/>
    <cellStyle name="_수량산출-경산 하양 사기(BP~58)" xfId="1976"/>
    <cellStyle name="_수량산출-경산 하양 사기(수정)" xfId="1975"/>
    <cellStyle name="_수량산출-경산하양사기~대곡(NO.62)" xfId="1977"/>
    <cellStyle name="_수량산출-고령 개진 오사 ~ 구곡(완)" xfId="1978"/>
    <cellStyle name="_수량산출-고령 저전~덕곡 본리(본선)" xfId="1979"/>
    <cellStyle name="_수량산출-금수 무학" xfId="1980"/>
    <cellStyle name="_수량산출-선남 관화 ~ 도흥" xfId="1981"/>
    <cellStyle name="_수량산출-선남 관화 ~ 도흥-" xfId="1982"/>
    <cellStyle name="_수량산출-수정" xfId="1983"/>
    <cellStyle name="_수량산출-울진서소광~두천(NO.243)" xfId="1984"/>
    <cellStyle name="_수량산출-포항 기계 미현 ~ 신광 죽성(NO.26)" xfId="1985"/>
    <cellStyle name="_승본도로수량(금회분)" xfId="1986"/>
    <cellStyle name="_승본도로수량(금회분)_1-토적집계-구룡" xfId="1987"/>
    <cellStyle name="_승본도로수량(금회분)_두릉1제 수량산출서" xfId="1988"/>
    <cellStyle name="_승본도로수량(금회분)_두릉1제 수량산출서_1-토적집계-구룡" xfId="1989"/>
    <cellStyle name="_승본도로수량(금회분)_인계1공구 수량산출" xfId="1990"/>
    <cellStyle name="_승본도로수량(금회분)_인계1공구 수량산출_1-토적집계-구룡" xfId="1991"/>
    <cellStyle name="_승본도로수량(금회분)_총자재집계표" xfId="1992"/>
    <cellStyle name="_승본도로수량(금회분)_총자재집계표_1-토적집계-구룡" xfId="1993"/>
    <cellStyle name="_승본도로수량산출" xfId="1994"/>
    <cellStyle name="_승본도로수량산출_1-토적집계-구룡" xfId="1995"/>
    <cellStyle name="_승본도로수량산출_두릉1제 수량산출서" xfId="1996"/>
    <cellStyle name="_승본도로수량산출_두릉1제 수량산출서_1-토적집계-구룡" xfId="1997"/>
    <cellStyle name="_승본도로수량산출_인계1공구 수량산출" xfId="1998"/>
    <cellStyle name="_승본도로수량산출_인계1공구 수량산출_1-토적집계-구룡" xfId="1999"/>
    <cellStyle name="_승본도로수량산출_총자재집계표" xfId="2000"/>
    <cellStyle name="_승본도로수량산출_총자재집계표_1-토적집계-구룡" xfId="2001"/>
    <cellStyle name="_신당천수량 변경(전체)" xfId="2002"/>
    <cellStyle name="_신당천수량 변경(전체)_1-토적집계-구룡" xfId="2003"/>
    <cellStyle name="_신당천수량 변경(전체)_두릉1제 수량산출서" xfId="2004"/>
    <cellStyle name="_신당천수량 변경(전체)_두릉1제 수량산출서_1-토적집계-구룡" xfId="2005"/>
    <cellStyle name="_신당천수량 변경(전체)_인계1공구 수량산출" xfId="2006"/>
    <cellStyle name="_신당천수량 변경(전체)_인계1공구 수량산출_1-토적집계-구룡" xfId="2007"/>
    <cellStyle name="_신당천수량 변경(전체)_총자재집계표" xfId="2008"/>
    <cellStyle name="_신당천수량 변경(전체)_총자재집계표_1-토적집계-구룡" xfId="2009"/>
    <cellStyle name="_신촌-유곡(암거)" xfId="2010"/>
    <cellStyle name="_신촌-유곡(암거)_04 BOX집" xfId="2011"/>
    <cellStyle name="_신촌-유곡(암거)_04 BOX집_1-토적집계-구룡" xfId="2012"/>
    <cellStyle name="_신촌-유곡(암거)_04 BOX집_구조도" xfId="2013"/>
    <cellStyle name="_신촌-유곡(암거)_04 BOX집_구조도_계간수로" xfId="2014"/>
    <cellStyle name="_신촌-유곡(암거)_04 BOX집_구조도_구조도" xfId="2015"/>
    <cellStyle name="_신촌-유곡(암거)_04 BOX집_구조도_구조도." xfId="2016"/>
    <cellStyle name="_신촌-유곡(암거)_04 BOX집_구조도_구조도_1" xfId="2017"/>
    <cellStyle name="_신촌-유곡(암거)_04 BOX집_구조도_구조도_a" xfId="2021"/>
    <cellStyle name="_신촌-유곡(암거)_04 BOX집_구조도_구조도_구조도" xfId="2018"/>
    <cellStyle name="_신촌-유곡(암거)_04 BOX집_구조도_구조도_구조도0" xfId="2019"/>
    <cellStyle name="_신촌-유곡(암거)_04 BOX집_구조도_구조도_변경" xfId="2020"/>
    <cellStyle name="_신촌-유곡(암거)_04 BOX집_구조도_구조도0" xfId="2022"/>
    <cellStyle name="_신촌-유곡(암거)_04 BOX집_구조도_구조도0_1" xfId="2023"/>
    <cellStyle name="_신촌-유곡(암거)_04 BOX집_구조도_구조도0_구조도0" xfId="2024"/>
    <cellStyle name="_신촌-유곡(암거)_04 BOX집_구조도_구조도22" xfId="2025"/>
    <cellStyle name="_신촌-유곡(암거)_04 BOX집_구조도_구조도-흙막이~" xfId="2026"/>
    <cellStyle name="_신촌-유곡(암거)_04 BOX집_구조도_구조물도" xfId="2027"/>
    <cellStyle name="_신촌-유곡(암거)_04 BOX집_구조도_바닥막이구조" xfId="2028"/>
    <cellStyle name="_신촌-유곡(암거)_04 BOX집_구조도_바닥막이구조도" xfId="2029"/>
    <cellStyle name="_신촌-유곡(암거)_04 BOX집_구조도_보막이구조도" xfId="2030"/>
    <cellStyle name="_신촌-유곡(암거)_04 BOX집_구조도0" xfId="2031"/>
    <cellStyle name="_신촌-유곡(암거)_04 BOX집_구조도0_1" xfId="2032"/>
    <cellStyle name="_신촌-유곡(암거)_04 BOX집_구조도0_구조도" xfId="2033"/>
    <cellStyle name="_신촌-유곡(암거)_04 BOX집_구조도0_구조도_구조도0" xfId="2034"/>
    <cellStyle name="_신촌-유곡(암거)_04 BOX집_구조도0_구조도0" xfId="2035"/>
    <cellStyle name="_신촌-유곡(암거)_04 BOX집_구조도0_바닥막이구조" xfId="2036"/>
    <cellStyle name="_신촌-유곡(암거)_04 BOX집_구조도0_바닥막이구조도" xfId="2037"/>
    <cellStyle name="_신촌-유곡(암거)_04 BOX집_내역서2" xfId="2038"/>
    <cellStyle name="_신촌-유곡(암거)_04 BOX집_바닥막이구조" xfId="2039"/>
    <cellStyle name="_신촌-유곡(암거)_04 BOX집_설계내역(원본)" xfId="2040"/>
    <cellStyle name="_신촌-유곡(암거)_04 BOX집_설계내역(원본)_설계내역(구미정)" xfId="2041"/>
    <cellStyle name="_신촌-유곡(암거)_04 BOX집_설계내역(원본)_설계내역(원본)" xfId="2042"/>
    <cellStyle name="_신촌-유곡(암거)_1-토적집계-구룡" xfId="2043"/>
    <cellStyle name="_신촌-유곡(암거)_구조도" xfId="2044"/>
    <cellStyle name="_신촌-유곡(암거)_구조도_계간수로" xfId="2045"/>
    <cellStyle name="_신촌-유곡(암거)_구조도_구조도" xfId="2046"/>
    <cellStyle name="_신촌-유곡(암거)_구조도_구조도." xfId="2047"/>
    <cellStyle name="_신촌-유곡(암거)_구조도_구조도_1" xfId="2048"/>
    <cellStyle name="_신촌-유곡(암거)_구조도_구조도_a" xfId="2052"/>
    <cellStyle name="_신촌-유곡(암거)_구조도_구조도_구조도" xfId="2049"/>
    <cellStyle name="_신촌-유곡(암거)_구조도_구조도_구조도0" xfId="2050"/>
    <cellStyle name="_신촌-유곡(암거)_구조도_구조도_변경" xfId="2051"/>
    <cellStyle name="_신촌-유곡(암거)_구조도_구조도0" xfId="2053"/>
    <cellStyle name="_신촌-유곡(암거)_구조도_구조도0_1" xfId="2054"/>
    <cellStyle name="_신촌-유곡(암거)_구조도_구조도0_구조도0" xfId="2055"/>
    <cellStyle name="_신촌-유곡(암거)_구조도_구조도22" xfId="2056"/>
    <cellStyle name="_신촌-유곡(암거)_구조도_구조도-흙막이~" xfId="2057"/>
    <cellStyle name="_신촌-유곡(암거)_구조도_구조물도" xfId="2058"/>
    <cellStyle name="_신촌-유곡(암거)_구조도_바닥막이구조" xfId="2059"/>
    <cellStyle name="_신촌-유곡(암거)_구조도_바닥막이구조도" xfId="2060"/>
    <cellStyle name="_신촌-유곡(암거)_구조도_보막이구조도" xfId="2061"/>
    <cellStyle name="_신촌-유곡(암거)_구조도0" xfId="2062"/>
    <cellStyle name="_신촌-유곡(암거)_구조도0_1" xfId="2063"/>
    <cellStyle name="_신촌-유곡(암거)_구조도0_구조도" xfId="2064"/>
    <cellStyle name="_신촌-유곡(암거)_구조도0_구조도_구조도0" xfId="2065"/>
    <cellStyle name="_신촌-유곡(암거)_구조도0_구조도0" xfId="2066"/>
    <cellStyle name="_신촌-유곡(암거)_구조도0_바닥막이구조" xfId="2067"/>
    <cellStyle name="_신촌-유곡(암거)_구조도0_바닥막이구조도" xfId="2068"/>
    <cellStyle name="_신촌-유곡(암거)_내역서2" xfId="2069"/>
    <cellStyle name="_신촌-유곡(암거)_바닥막이구조" xfId="2070"/>
    <cellStyle name="_신촌-유곡(암거)_설계내역(원본)" xfId="2071"/>
    <cellStyle name="_신촌-유곡(암거)_설계내역(원본)_설계내역(구미정)" xfId="2072"/>
    <cellStyle name="_신촌-유곡(암거)_설계내역(원본)_설계내역(원본)" xfId="2073"/>
    <cellStyle name="_암  거" xfId="2074"/>
    <cellStyle name="_암  거_1-토적집계-구룡" xfId="2075"/>
    <cellStyle name="_암  거_두릉1제 수량산출서" xfId="2076"/>
    <cellStyle name="_암  거_두릉1제 수량산출서_1-토적집계-구룡" xfId="2077"/>
    <cellStyle name="_암  거_인계1공구 수량산출" xfId="2078"/>
    <cellStyle name="_암  거_인계1공구 수량산출_1-토적집계-구룡" xfId="2079"/>
    <cellStyle name="_암  거_총자재집계표" xfId="2080"/>
    <cellStyle name="_암  거_총자재집계표_1-토적집계-구룡" xfId="2081"/>
    <cellStyle name="_암  거04" xfId="2082"/>
    <cellStyle name="_암  거04_1-토적집계-구룡" xfId="2083"/>
    <cellStyle name="_암  거04_두릉1제 수량산출서" xfId="2084"/>
    <cellStyle name="_암  거04_두릉1제 수량산출서_1-토적집계-구룡" xfId="2085"/>
    <cellStyle name="_암  거04_인계1공구 수량산출" xfId="2086"/>
    <cellStyle name="_암  거04_인계1공구 수량산출_1-토적집계-구룡" xfId="2087"/>
    <cellStyle name="_암  거04_총자재집계표" xfId="2088"/>
    <cellStyle name="_암  거04_총자재집계표_1-토적집계-구룡" xfId="2089"/>
    <cellStyle name="_암거수량" xfId="2090"/>
    <cellStyle name="_암거수량(2)" xfId="2091"/>
    <cellStyle name="_암거수량(2)_04 BOX집" xfId="2092"/>
    <cellStyle name="_암거수량(2)_04 BOX집_1-토적집계-구룡" xfId="2093"/>
    <cellStyle name="_암거수량(2)_04 BOX집_구조도" xfId="2094"/>
    <cellStyle name="_암거수량(2)_04 BOX집_구조도_계간수로" xfId="2095"/>
    <cellStyle name="_암거수량(2)_04 BOX집_구조도_구조도" xfId="2096"/>
    <cellStyle name="_암거수량(2)_04 BOX집_구조도_구조도." xfId="2097"/>
    <cellStyle name="_암거수량(2)_04 BOX집_구조도_구조도_1" xfId="2098"/>
    <cellStyle name="_암거수량(2)_04 BOX집_구조도_구조도_a" xfId="2102"/>
    <cellStyle name="_암거수량(2)_04 BOX집_구조도_구조도_구조도" xfId="2099"/>
    <cellStyle name="_암거수량(2)_04 BOX집_구조도_구조도_구조도0" xfId="2100"/>
    <cellStyle name="_암거수량(2)_04 BOX집_구조도_구조도_변경" xfId="2101"/>
    <cellStyle name="_암거수량(2)_04 BOX집_구조도_구조도0" xfId="2103"/>
    <cellStyle name="_암거수량(2)_04 BOX집_구조도_구조도0_1" xfId="2104"/>
    <cellStyle name="_암거수량(2)_04 BOX집_구조도_구조도0_구조도0" xfId="2105"/>
    <cellStyle name="_암거수량(2)_04 BOX집_구조도_구조도22" xfId="2106"/>
    <cellStyle name="_암거수량(2)_04 BOX집_구조도_구조도-흙막이~" xfId="2107"/>
    <cellStyle name="_암거수량(2)_04 BOX집_구조도_구조물도" xfId="2108"/>
    <cellStyle name="_암거수량(2)_04 BOX집_구조도_바닥막이구조" xfId="2109"/>
    <cellStyle name="_암거수량(2)_04 BOX집_구조도_바닥막이구조도" xfId="2110"/>
    <cellStyle name="_암거수량(2)_04 BOX집_구조도_보막이구조도" xfId="2111"/>
    <cellStyle name="_암거수량(2)_04 BOX집_구조도0" xfId="2112"/>
    <cellStyle name="_암거수량(2)_04 BOX집_구조도0_1" xfId="2113"/>
    <cellStyle name="_암거수량(2)_04 BOX집_구조도0_구조도" xfId="2114"/>
    <cellStyle name="_암거수량(2)_04 BOX집_구조도0_구조도_구조도0" xfId="2115"/>
    <cellStyle name="_암거수량(2)_04 BOX집_구조도0_구조도0" xfId="2116"/>
    <cellStyle name="_암거수량(2)_04 BOX집_구조도0_바닥막이구조" xfId="2117"/>
    <cellStyle name="_암거수량(2)_04 BOX집_구조도0_바닥막이구조도" xfId="2118"/>
    <cellStyle name="_암거수량(2)_04 BOX집_내역서2" xfId="2119"/>
    <cellStyle name="_암거수량(2)_04 BOX집_바닥막이구조" xfId="2120"/>
    <cellStyle name="_암거수량(2)_04 BOX집_설계내역(원본)" xfId="2121"/>
    <cellStyle name="_암거수량(2)_04 BOX집_설계내역(원본)_설계내역(구미정)" xfId="2122"/>
    <cellStyle name="_암거수량(2)_04 BOX집_설계내역(원본)_설계내역(원본)" xfId="2123"/>
    <cellStyle name="_암거수량(2)_1-토적집계-구룡" xfId="2124"/>
    <cellStyle name="_암거수량(2)_구조도" xfId="2125"/>
    <cellStyle name="_암거수량(2)_구조도_계간수로" xfId="2126"/>
    <cellStyle name="_암거수량(2)_구조도_구조도" xfId="2127"/>
    <cellStyle name="_암거수량(2)_구조도_구조도." xfId="2128"/>
    <cellStyle name="_암거수량(2)_구조도_구조도_1" xfId="2129"/>
    <cellStyle name="_암거수량(2)_구조도_구조도_a" xfId="2133"/>
    <cellStyle name="_암거수량(2)_구조도_구조도_구조도" xfId="2130"/>
    <cellStyle name="_암거수량(2)_구조도_구조도_구조도0" xfId="2131"/>
    <cellStyle name="_암거수량(2)_구조도_구조도_변경" xfId="2132"/>
    <cellStyle name="_암거수량(2)_구조도_구조도0" xfId="2134"/>
    <cellStyle name="_암거수량(2)_구조도_구조도0_1" xfId="2135"/>
    <cellStyle name="_암거수량(2)_구조도_구조도0_구조도0" xfId="2136"/>
    <cellStyle name="_암거수량(2)_구조도_구조도22" xfId="2137"/>
    <cellStyle name="_암거수량(2)_구조도_구조도-흙막이~" xfId="2138"/>
    <cellStyle name="_암거수량(2)_구조도_구조물도" xfId="2139"/>
    <cellStyle name="_암거수량(2)_구조도_바닥막이구조" xfId="2140"/>
    <cellStyle name="_암거수량(2)_구조도_바닥막이구조도" xfId="2141"/>
    <cellStyle name="_암거수량(2)_구조도_보막이구조도" xfId="2142"/>
    <cellStyle name="_암거수량(2)_구조도0" xfId="2143"/>
    <cellStyle name="_암거수량(2)_구조도0_1" xfId="2144"/>
    <cellStyle name="_암거수량(2)_구조도0_구조도" xfId="2145"/>
    <cellStyle name="_암거수량(2)_구조도0_구조도_구조도0" xfId="2146"/>
    <cellStyle name="_암거수량(2)_구조도0_구조도0" xfId="2147"/>
    <cellStyle name="_암거수량(2)_구조도0_바닥막이구조" xfId="2148"/>
    <cellStyle name="_암거수량(2)_구조도0_바닥막이구조도" xfId="2149"/>
    <cellStyle name="_암거수량(2)_내역서2" xfId="2150"/>
    <cellStyle name="_암거수량(2)_바닥막이구조" xfId="2151"/>
    <cellStyle name="_암거수량(2)_설계내역(원본)" xfId="2152"/>
    <cellStyle name="_암거수량(2)_설계내역(원본)_설계내역(구미정)" xfId="2153"/>
    <cellStyle name="_암거수량(2)_설계내역(원본)_설계내역(원본)" xfId="2154"/>
    <cellStyle name="_암거수량_04 BOX집" xfId="2155"/>
    <cellStyle name="_암거수량_04 BOX집_1-토적집계-구룡" xfId="2156"/>
    <cellStyle name="_암거수량_04 BOX집_구조도" xfId="2157"/>
    <cellStyle name="_암거수량_04 BOX집_구조도_계간수로" xfId="2158"/>
    <cellStyle name="_암거수량_04 BOX집_구조도_구조도" xfId="2159"/>
    <cellStyle name="_암거수량_04 BOX집_구조도_구조도." xfId="2160"/>
    <cellStyle name="_암거수량_04 BOX집_구조도_구조도_1" xfId="2161"/>
    <cellStyle name="_암거수량_04 BOX집_구조도_구조도_a" xfId="2165"/>
    <cellStyle name="_암거수량_04 BOX집_구조도_구조도_구조도" xfId="2162"/>
    <cellStyle name="_암거수량_04 BOX집_구조도_구조도_구조도0" xfId="2163"/>
    <cellStyle name="_암거수량_04 BOX집_구조도_구조도_변경" xfId="2164"/>
    <cellStyle name="_암거수량_04 BOX집_구조도_구조도0" xfId="2166"/>
    <cellStyle name="_암거수량_04 BOX집_구조도_구조도0_1" xfId="2167"/>
    <cellStyle name="_암거수량_04 BOX집_구조도_구조도0_구조도0" xfId="2168"/>
    <cellStyle name="_암거수량_04 BOX집_구조도_구조도22" xfId="2169"/>
    <cellStyle name="_암거수량_04 BOX집_구조도_구조도-흙막이~" xfId="2170"/>
    <cellStyle name="_암거수량_04 BOX집_구조도_구조물도" xfId="2171"/>
    <cellStyle name="_암거수량_04 BOX집_구조도_바닥막이구조" xfId="2172"/>
    <cellStyle name="_암거수량_04 BOX집_구조도_바닥막이구조도" xfId="2173"/>
    <cellStyle name="_암거수량_04 BOX집_구조도_보막이구조도" xfId="2174"/>
    <cellStyle name="_암거수량_04 BOX집_구조도0" xfId="2175"/>
    <cellStyle name="_암거수량_04 BOX집_구조도0_1" xfId="2176"/>
    <cellStyle name="_암거수량_04 BOX집_구조도0_구조도" xfId="2177"/>
    <cellStyle name="_암거수량_04 BOX집_구조도0_구조도_구조도0" xfId="2178"/>
    <cellStyle name="_암거수량_04 BOX집_구조도0_구조도0" xfId="2179"/>
    <cellStyle name="_암거수량_04 BOX집_구조도0_바닥막이구조" xfId="2180"/>
    <cellStyle name="_암거수량_04 BOX집_구조도0_바닥막이구조도" xfId="2181"/>
    <cellStyle name="_암거수량_04 BOX집_내역서2" xfId="2182"/>
    <cellStyle name="_암거수량_04 BOX집_바닥막이구조" xfId="2183"/>
    <cellStyle name="_암거수량_04 BOX집_설계내역(원본)" xfId="2184"/>
    <cellStyle name="_암거수량_04 BOX집_설계내역(원본)_설계내역(구미정)" xfId="2185"/>
    <cellStyle name="_암거수량_04 BOX집_설계내역(원본)_설계내역(원본)" xfId="2186"/>
    <cellStyle name="_암거수량_1-토적집계-구룡" xfId="2187"/>
    <cellStyle name="_암거수량_구조도" xfId="2188"/>
    <cellStyle name="_암거수량_구조도_계간수로" xfId="2189"/>
    <cellStyle name="_암거수량_구조도_구조도" xfId="2190"/>
    <cellStyle name="_암거수량_구조도_구조도." xfId="2191"/>
    <cellStyle name="_암거수량_구조도_구조도_1" xfId="2192"/>
    <cellStyle name="_암거수량_구조도_구조도_a" xfId="2196"/>
    <cellStyle name="_암거수량_구조도_구조도_구조도" xfId="2193"/>
    <cellStyle name="_암거수량_구조도_구조도_구조도0" xfId="2194"/>
    <cellStyle name="_암거수량_구조도_구조도_변경" xfId="2195"/>
    <cellStyle name="_암거수량_구조도_구조도0" xfId="2197"/>
    <cellStyle name="_암거수량_구조도_구조도0_1" xfId="2198"/>
    <cellStyle name="_암거수량_구조도_구조도0_구조도0" xfId="2199"/>
    <cellStyle name="_암거수량_구조도_구조도22" xfId="2200"/>
    <cellStyle name="_암거수량_구조도_구조도-흙막이~" xfId="2201"/>
    <cellStyle name="_암거수량_구조도_구조물도" xfId="2202"/>
    <cellStyle name="_암거수량_구조도_바닥막이구조" xfId="2203"/>
    <cellStyle name="_암거수량_구조도_바닥막이구조도" xfId="2204"/>
    <cellStyle name="_암거수량_구조도_보막이구조도" xfId="2205"/>
    <cellStyle name="_암거수량_구조도0" xfId="2206"/>
    <cellStyle name="_암거수량_구조도0_1" xfId="2207"/>
    <cellStyle name="_암거수량_구조도0_구조도" xfId="2208"/>
    <cellStyle name="_암거수량_구조도0_구조도_구조도0" xfId="2209"/>
    <cellStyle name="_암거수량_구조도0_구조도0" xfId="2210"/>
    <cellStyle name="_암거수량_구조도0_바닥막이구조" xfId="2211"/>
    <cellStyle name="_암거수량_구조도0_바닥막이구조도" xfId="2212"/>
    <cellStyle name="_암거수량_내역서2" xfId="2213"/>
    <cellStyle name="_암거수량_바닥막이구조" xfId="2214"/>
    <cellStyle name="_암거수량_설계내역(원본)" xfId="2215"/>
    <cellStyle name="_암거수량_설계내역(원본)_설계내역(구미정)" xfId="2216"/>
    <cellStyle name="_암거수량_설계내역(원본)_설계내역(원본)" xfId="2217"/>
    <cellStyle name="_연화지제(3공구) 수량" xfId="2218"/>
    <cellStyle name="_연화지제(3공구) 수량_1-토적집계-구룡" xfId="2219"/>
    <cellStyle name="_연화지제(3공구) 수량_두릉1제 수량산출서" xfId="2220"/>
    <cellStyle name="_연화지제(3공구) 수량_두릉1제 수량산출서_1-토적집계-구룡" xfId="2221"/>
    <cellStyle name="_연화지제(3공구) 수량_인계1공구 수량산출" xfId="2222"/>
    <cellStyle name="_연화지제(3공구) 수량_인계1공구 수량산출_1-토적집계-구룡" xfId="2223"/>
    <cellStyle name="_연화지제(3공구) 수량_총자재집계표" xfId="2224"/>
    <cellStyle name="_연화지제(3공구) 수량_총자재집계표_1-토적집계-구룡" xfId="2225"/>
    <cellStyle name="_인계1공구 수량산출" xfId="2226"/>
    <cellStyle name="_인계1공구 수량산출_1-토적집계-구룡" xfId="2227"/>
    <cellStyle name="_전체분자재집계표" xfId="2228"/>
    <cellStyle name="_전체분자재집계표_1-토적집계-구룡" xfId="2229"/>
    <cellStyle name="_전체분자재집계표_금산제수량(전체최종)" xfId="2230"/>
    <cellStyle name="_전체분자재집계표_금산제수량(전체최종)_1-토적집계-구룡" xfId="2231"/>
    <cellStyle name="_전체분자재집계표_금산제수량(전체최종)_두릉1제 수량산출서" xfId="2232"/>
    <cellStyle name="_전체분자재집계표_금산제수량(전체최종)_두릉1제 수량산출서_1-토적집계-구룡" xfId="2233"/>
    <cellStyle name="_전체분자재집계표_금산제수량(전체최종)_인계1공구 수량산출" xfId="2234"/>
    <cellStyle name="_전체분자재집계표_금산제수량(전체최종)_인계1공구 수량산출_1-토적집계-구룡" xfId="2235"/>
    <cellStyle name="_전체분자재집계표_금산제수량(전체최종)_총자재집계표" xfId="2236"/>
    <cellStyle name="_전체분자재집계표_금산제수량(전체최종)_총자재집계표_1-토적집계-구룡" xfId="2237"/>
    <cellStyle name="_전체분자재집계표_두릉1제 수량산출서" xfId="2238"/>
    <cellStyle name="_전체분자재집계표_두릉1제 수량산출서_1-토적집계-구룡" xfId="2239"/>
    <cellStyle name="_전체분자재집계표_인계1공구 수량산출" xfId="2240"/>
    <cellStyle name="_전체분자재집계표_인계1공구 수량산출_1-토적집계-구룡" xfId="2241"/>
    <cellStyle name="_전체분자재집계표_총자재집계표" xfId="2242"/>
    <cellStyle name="_전체분자재집계표_총자재집계표_1-토적집계-구룡" xfId="2243"/>
    <cellStyle name="_총자재집계표" xfId="2244"/>
    <cellStyle name="_총자재집계표_1-토적집계-구룡" xfId="2245"/>
    <cellStyle name="_측  구" xfId="2246"/>
    <cellStyle name="_측  구_1-토적집계-구룡" xfId="2247"/>
    <cellStyle name="_측  구_두릉1제 수량산출서" xfId="2248"/>
    <cellStyle name="_측  구_두릉1제 수량산출서_1-토적집계-구룡" xfId="2249"/>
    <cellStyle name="_측  구_인계1공구 수량산출" xfId="2250"/>
    <cellStyle name="_측  구_인계1공구 수량산출_1-토적집계-구룡" xfId="2251"/>
    <cellStyle name="_측  구_총자재집계표" xfId="2252"/>
    <cellStyle name="_측  구_총자재집계표_1-토적집계-구룡" xfId="2253"/>
    <cellStyle name="_측구공" xfId="2254"/>
    <cellStyle name="_측구공_1-토적집계-구룡" xfId="2255"/>
    <cellStyle name="_측구공_금산제수량(전체최종)" xfId="2256"/>
    <cellStyle name="_측구공_금산제수량(전체최종)_1-토적집계-구룡" xfId="2257"/>
    <cellStyle name="_측구공_금산제수량(전체최종)_두릉1제 수량산출서" xfId="2258"/>
    <cellStyle name="_측구공_금산제수량(전체최종)_두릉1제 수량산출서_1-토적집계-구룡" xfId="2259"/>
    <cellStyle name="_측구공_금산제수량(전체최종)_인계1공구 수량산출" xfId="2260"/>
    <cellStyle name="_측구공_금산제수량(전체최종)_인계1공구 수량산출_1-토적집계-구룡" xfId="2261"/>
    <cellStyle name="_측구공_금산제수량(전체최종)_총자재집계표" xfId="2262"/>
    <cellStyle name="_측구공_금산제수량(전체최종)_총자재집계표_1-토적집계-구룡" xfId="2263"/>
    <cellStyle name="_측구공_두릉1제 수량산출서" xfId="2264"/>
    <cellStyle name="_측구공_두릉1제 수량산출서_1-토적집계-구룡" xfId="2265"/>
    <cellStyle name="_측구공_인계1공구 수량산출" xfId="2266"/>
    <cellStyle name="_측구공_인계1공구 수량산출_1-토적집계-구룡" xfId="2267"/>
    <cellStyle name="_측구공_총자재집계표" xfId="2268"/>
    <cellStyle name="_측구공_총자재집계표_1-토적집계-구룡" xfId="2269"/>
    <cellStyle name="_토공" xfId="2270"/>
    <cellStyle name="_토공_1-토적집계-구룡" xfId="2271"/>
    <cellStyle name="_토공_금산제수량(전체최종)" xfId="2272"/>
    <cellStyle name="_토공_금산제수량(전체최종)_1-토적집계-구룡" xfId="2273"/>
    <cellStyle name="_토공_금산제수량(전체최종)_두릉1제 수량산출서" xfId="2274"/>
    <cellStyle name="_토공_금산제수량(전체최종)_두릉1제 수량산출서_1-토적집계-구룡" xfId="2275"/>
    <cellStyle name="_토공_금산제수량(전체최종)_인계1공구 수량산출" xfId="2276"/>
    <cellStyle name="_토공_금산제수량(전체최종)_인계1공구 수량산출_1-토적집계-구룡" xfId="2277"/>
    <cellStyle name="_토공_금산제수량(전체최종)_총자재집계표" xfId="2278"/>
    <cellStyle name="_토공_금산제수량(전체최종)_총자재집계표_1-토적집계-구룡" xfId="2279"/>
    <cellStyle name="_토공_두릉1제 수량산출서" xfId="2280"/>
    <cellStyle name="_토공_두릉1제 수량산출서_1-토적집계-구룡" xfId="2281"/>
    <cellStyle name="_토공_인계1공구 수량산출" xfId="2282"/>
    <cellStyle name="_토공_인계1공구 수량산출_1-토적집계-구룡" xfId="2283"/>
    <cellStyle name="_토공_총자재집계표" xfId="2284"/>
    <cellStyle name="_토공_총자재집계표_1-토적집계-구룡" xfId="2285"/>
    <cellStyle name="_파식" xfId="2286"/>
    <cellStyle name="_한천(1공구)수량산출서" xfId="2287"/>
    <cellStyle name="_한천(1공구)수량산출서_1-토적집계-구룡" xfId="2288"/>
    <cellStyle name="_한천(1공구)수량산출서_두릉1제 수량산출서" xfId="2289"/>
    <cellStyle name="_한천(1공구)수량산출서_두릉1제 수량산출서_1-토적집계-구룡" xfId="2290"/>
    <cellStyle name="_한천(1공구)수량산출서_인계1공구 수량산출" xfId="2291"/>
    <cellStyle name="_한천(1공구)수량산출서_인계1공구 수량산출_1-토적집계-구룡" xfId="2292"/>
    <cellStyle name="_한천(1공구)수량산출서_총자재집계표" xfId="2293"/>
    <cellStyle name="_한천(1공구)수량산출서_총자재집계표_1-토적집계-구룡" xfId="2294"/>
    <cellStyle name="_호안블럭" xfId="2295"/>
    <cellStyle name="_호안블럭_1-토적집계-구룡" xfId="2296"/>
    <cellStyle name="_호안블럭_두릉1제 수량산출서" xfId="2297"/>
    <cellStyle name="_호안블럭_두릉1제 수량산출서_1-토적집계-구룡" xfId="2298"/>
    <cellStyle name="_호안블럭_인계1공구 수량산출" xfId="2299"/>
    <cellStyle name="_호안블럭_인계1공구 수량산출_1-토적집계-구룡" xfId="2300"/>
    <cellStyle name="_호안블럭_총자재집계표" xfId="2301"/>
    <cellStyle name="_호안블럭_총자재집계표_1-토적집계-구룡" xfId="2302"/>
    <cellStyle name="_횡배수관" xfId="2303"/>
    <cellStyle name="_횡배수관_1-토적집계-구룡" xfId="2304"/>
    <cellStyle name="_횡배수관_금산제수량(전체최종)" xfId="2305"/>
    <cellStyle name="_횡배수관_금산제수량(전체최종)_1-토적집계-구룡" xfId="2306"/>
    <cellStyle name="_횡배수관_금산제수량(전체최종)_두릉1제 수량산출서" xfId="2307"/>
    <cellStyle name="_횡배수관_금산제수량(전체최종)_두릉1제 수량산출서_1-토적집계-구룡" xfId="2308"/>
    <cellStyle name="_횡배수관_금산제수량(전체최종)_인계1공구 수량산출" xfId="2309"/>
    <cellStyle name="_횡배수관_금산제수량(전체최종)_인계1공구 수량산출_1-토적집계-구룡" xfId="2310"/>
    <cellStyle name="_횡배수관_금산제수량(전체최종)_총자재집계표" xfId="2311"/>
    <cellStyle name="_횡배수관_금산제수량(전체최종)_총자재집계표_1-토적집계-구룡" xfId="2312"/>
    <cellStyle name="_횡배수관_두릉1제 수량산출서" xfId="2313"/>
    <cellStyle name="_횡배수관_두릉1제 수량산출서_1-토적집계-구룡" xfId="2314"/>
    <cellStyle name="_횡배수관_인계1공구 수량산출" xfId="2315"/>
    <cellStyle name="_횡배수관_인계1공구 수량산출_1-토적집계-구룡" xfId="2316"/>
    <cellStyle name="_횡배수관_총자재집계표" xfId="2317"/>
    <cellStyle name="_횡배수관_총자재집계표_1-토적집계-구룡" xfId="2318"/>
    <cellStyle name="’E‰Y [0.00]_laroux" xfId="2328"/>
    <cellStyle name="’E‰Y_laroux" xfId="2329"/>
    <cellStyle name="2" xfId="2330"/>
    <cellStyle name="2_공정표" xfId="2331"/>
    <cellStyle name="2_설계서(변경)" xfId="2332"/>
    <cellStyle name="2_자재.제출용" xfId="2333"/>
    <cellStyle name="20% - 강조색1" xfId="2334" builtinId="30" customBuiltin="1"/>
    <cellStyle name="20% - 강조색1 2" xfId="2532"/>
    <cellStyle name="20% - 강조색2" xfId="2335" builtinId="34" customBuiltin="1"/>
    <cellStyle name="20% - 강조색2 2" xfId="2536"/>
    <cellStyle name="20% - 강조색3" xfId="2336" builtinId="38" customBuiltin="1"/>
    <cellStyle name="20% - 강조색3 2" xfId="2540"/>
    <cellStyle name="20% - 강조색4" xfId="2337" builtinId="42" customBuiltin="1"/>
    <cellStyle name="20% - 강조색4 2" xfId="2544"/>
    <cellStyle name="20% - 강조색5" xfId="2338" builtinId="46" customBuiltin="1"/>
    <cellStyle name="20% - 강조색5 2" xfId="2548"/>
    <cellStyle name="20% - 강조색6" xfId="2339" builtinId="50" customBuiltin="1"/>
    <cellStyle name="20% - 강조색6 2" xfId="2552"/>
    <cellStyle name="40% - 강조색1" xfId="2340" builtinId="31" customBuiltin="1"/>
    <cellStyle name="40% - 강조색1 2" xfId="2533"/>
    <cellStyle name="40% - 강조색2" xfId="2341" builtinId="35" customBuiltin="1"/>
    <cellStyle name="40% - 강조색2 2" xfId="2537"/>
    <cellStyle name="40% - 강조색3" xfId="2342" builtinId="39" customBuiltin="1"/>
    <cellStyle name="40% - 강조색3 2" xfId="2541"/>
    <cellStyle name="40% - 강조색4" xfId="2343" builtinId="43" customBuiltin="1"/>
    <cellStyle name="40% - 강조색4 2" xfId="2545"/>
    <cellStyle name="40% - 강조색5" xfId="2344" builtinId="47" customBuiltin="1"/>
    <cellStyle name="40% - 강조색5 2" xfId="2549"/>
    <cellStyle name="40% - 강조색6" xfId="2345" builtinId="51" customBuiltin="1"/>
    <cellStyle name="40% - 강조색6 2" xfId="2553"/>
    <cellStyle name="60" xfId="2346"/>
    <cellStyle name="60% - 강조색1" xfId="2347" builtinId="32" customBuiltin="1"/>
    <cellStyle name="60% - 강조색1 2" xfId="2534"/>
    <cellStyle name="60% - 강조색2" xfId="2348" builtinId="36" customBuiltin="1"/>
    <cellStyle name="60% - 강조색2 2" xfId="2538"/>
    <cellStyle name="60% - 강조색3" xfId="2349" builtinId="40" customBuiltin="1"/>
    <cellStyle name="60% - 강조색3 2" xfId="2542"/>
    <cellStyle name="60% - 강조색4" xfId="2350" builtinId="44" customBuiltin="1"/>
    <cellStyle name="60% - 강조색4 2" xfId="2546"/>
    <cellStyle name="60% - 강조색5" xfId="2351" builtinId="48" customBuiltin="1"/>
    <cellStyle name="60% - 강조색5 2" xfId="2550"/>
    <cellStyle name="60% - 강조색6" xfId="2352" builtinId="52" customBuiltin="1"/>
    <cellStyle name="60% - 강조색6 2" xfId="2554"/>
    <cellStyle name="ÅëÈ­ [0]_»óºÎ¼ö·®Áý°è " xfId="2415"/>
    <cellStyle name="AeE­ [0]_AU¿ⓒ°øA¾2" xfId="2416"/>
    <cellStyle name="ÅëÈ­_»óºÎ¼ö·®Áý°è " xfId="2417"/>
    <cellStyle name="AeE­_AU¿ⓒ°øA¾2" xfId="2418"/>
    <cellStyle name="ALIGNMENT" xfId="2419"/>
    <cellStyle name="ÄÞ¸¶ [0]_»óºÎ¼ö·®Áý°è " xfId="2420"/>
    <cellStyle name="AÞ¸¶ [0]_AU¿ⓒ°øA¾2" xfId="2421"/>
    <cellStyle name="ÄÞ¸¶_»óºÎ¼ö·®Áý°è " xfId="2422"/>
    <cellStyle name="AÞ¸¶_AU¿ⓒ°øA¾2" xfId="2423"/>
    <cellStyle name="C￥AØ_¿ø°¡Aoa" xfId="2424"/>
    <cellStyle name="Ç¥ÁØ_»óºÎ¼ö·®Áý°è " xfId="2425"/>
    <cellStyle name="C￥AØ_PERSONAL" xfId="2426"/>
    <cellStyle name="Calc Currency (0)" xfId="2427"/>
    <cellStyle name="category" xfId="2428"/>
    <cellStyle name="Comma" xfId="2429"/>
    <cellStyle name="Comma [0]" xfId="2430"/>
    <cellStyle name="comma zerodec" xfId="2431"/>
    <cellStyle name="Comma_ SG&amp;A Bridge " xfId="2432"/>
    <cellStyle name="Comma0" xfId="2433"/>
    <cellStyle name="Copied" xfId="2434"/>
    <cellStyle name="Currency" xfId="2435"/>
    <cellStyle name="Currency [0]" xfId="2436"/>
    <cellStyle name="Currency_ SG&amp;A Bridge " xfId="2437"/>
    <cellStyle name="Currency0" xfId="2438"/>
    <cellStyle name="Currency1" xfId="2439"/>
    <cellStyle name="Date" xfId="2440"/>
    <cellStyle name="Dezimal [0]_Compiling Utility Macros" xfId="2441"/>
    <cellStyle name="Dezimal_Compiling Utility Macros" xfId="2442"/>
    <cellStyle name="Dollar (zero dec)" xfId="2443"/>
    <cellStyle name="Entered" xfId="2444"/>
    <cellStyle name="Euro" xfId="2445"/>
    <cellStyle name="F2" xfId="2446"/>
    <cellStyle name="F3" xfId="2447"/>
    <cellStyle name="F4" xfId="2448"/>
    <cellStyle name="F5" xfId="2449"/>
    <cellStyle name="F6" xfId="2450"/>
    <cellStyle name="F7" xfId="2451"/>
    <cellStyle name="F8" xfId="2452"/>
    <cellStyle name="Fixed" xfId="2453"/>
    <cellStyle name="Grey" xfId="2454"/>
    <cellStyle name="HEADER" xfId="2455"/>
    <cellStyle name="Header1" xfId="2456"/>
    <cellStyle name="Header2" xfId="2457"/>
    <cellStyle name="Heading 1" xfId="2458"/>
    <cellStyle name="Heading 2" xfId="2459"/>
    <cellStyle name="Heading1" xfId="2460"/>
    <cellStyle name="Heading2" xfId="2461"/>
    <cellStyle name="Hyperlink_NEGS" xfId="2462"/>
    <cellStyle name="Input [yellow]" xfId="2463"/>
    <cellStyle name="Milliers [0]_Arabian Spec" xfId="2464"/>
    <cellStyle name="Milliers_Arabian Spec" xfId="2465"/>
    <cellStyle name="Model" xfId="2466"/>
    <cellStyle name="Mon?aire [0]_Arabian Spec" xfId="2467"/>
    <cellStyle name="Mon?aire_Arabian Spec" xfId="2468"/>
    <cellStyle name="Normal - Style1" xfId="2469"/>
    <cellStyle name="Normal_ SG&amp;A Bridge" xfId="2470"/>
    <cellStyle name="Œ…?æ맖?e [0.00]_laroux" xfId="2471"/>
    <cellStyle name="Œ…?æ맖?e_laroux" xfId="2472"/>
    <cellStyle name="oh" xfId="2473"/>
    <cellStyle name="Percent" xfId="2474"/>
    <cellStyle name="Percent [2]" xfId="2475"/>
    <cellStyle name="Percent_05.영덕창수백청댐 재료산출" xfId="2476"/>
    <cellStyle name="RevList" xfId="2477"/>
    <cellStyle name="Standard_Anpassen der Amortisation" xfId="2478"/>
    <cellStyle name="subhead" xfId="2479"/>
    <cellStyle name="Subtotal" xfId="2480"/>
    <cellStyle name="title [1]" xfId="2481"/>
    <cellStyle name="title [2]" xfId="2482"/>
    <cellStyle name="Total" xfId="2483"/>
    <cellStyle name="UM" xfId="2484"/>
    <cellStyle name="W?rung [0]_Compiling Utility Macros" xfId="2485"/>
    <cellStyle name="W?rung_Compiling Utility Macros" xfId="2486"/>
    <cellStyle name="강조색1" xfId="2353" builtinId="29" customBuiltin="1"/>
    <cellStyle name="강조색1 2" xfId="2531"/>
    <cellStyle name="강조색2" xfId="2354" builtinId="33" customBuiltin="1"/>
    <cellStyle name="강조색2 2" xfId="2535"/>
    <cellStyle name="강조색3" xfId="2355" builtinId="37" customBuiltin="1"/>
    <cellStyle name="강조색3 2" xfId="2539"/>
    <cellStyle name="강조색4" xfId="2356" builtinId="41" customBuiltin="1"/>
    <cellStyle name="강조색4 2" xfId="2543"/>
    <cellStyle name="강조색5" xfId="2357" builtinId="45" customBuiltin="1"/>
    <cellStyle name="강조색5 2" xfId="2547"/>
    <cellStyle name="강조색6" xfId="2358" builtinId="49" customBuiltin="1"/>
    <cellStyle name="강조색6 2" xfId="2551"/>
    <cellStyle name="경고문" xfId="2359" builtinId="11" customBuiltin="1"/>
    <cellStyle name="경고문 2" xfId="2527"/>
    <cellStyle name="계산" xfId="2360" builtinId="22" customBuiltin="1"/>
    <cellStyle name="계산 2" xfId="2524"/>
    <cellStyle name="고정소숫점" xfId="2361"/>
    <cellStyle name="고정출력1" xfId="2362"/>
    <cellStyle name="고정출력2" xfId="2363"/>
    <cellStyle name="나쁨" xfId="2364" builtinId="27" customBuiltin="1"/>
    <cellStyle name="나쁨 2" xfId="2520"/>
    <cellStyle name="날짜" xfId="2365"/>
    <cellStyle name="내역서" xfId="2366"/>
    <cellStyle name="네모제목" xfId="2367"/>
    <cellStyle name="달러" xfId="2368"/>
    <cellStyle name="뒤에 오는 하이퍼링크_매정1교" xfId="2369"/>
    <cellStyle name="똿뗦먛귟 [0.00]_PRODUCT DETAIL Q1" xfId="2370"/>
    <cellStyle name="똿뗦먛귟_PRODUCT DETAIL Q1" xfId="2371"/>
    <cellStyle name="메모" xfId="2372" builtinId="10" customBuiltin="1"/>
    <cellStyle name="메모 2" xfId="2528"/>
    <cellStyle name="믅됞 [0.00]_PRODUCT DETAIL Q1" xfId="2373"/>
    <cellStyle name="믅됞_PRODUCT DETAIL Q1" xfId="2374"/>
    <cellStyle name="백분율" xfId="2375" builtinId="5"/>
    <cellStyle name="백분율 [0]" xfId="2376"/>
    <cellStyle name="백분율 [2]" xfId="2377"/>
    <cellStyle name="백분율 2" xfId="2511"/>
    <cellStyle name="보통" xfId="2378" builtinId="28" customBuiltin="1"/>
    <cellStyle name="보통 2" xfId="2521"/>
    <cellStyle name="凤준" xfId="2399"/>
    <cellStyle name="뷭?_BOOKSHIP" xfId="2379"/>
    <cellStyle name="설명 텍스트" xfId="2380" builtinId="53" customBuiltin="1"/>
    <cellStyle name="설명 텍스트 2" xfId="2529"/>
    <cellStyle name="셀 확인" xfId="2381" builtinId="23" customBuiltin="1"/>
    <cellStyle name="셀 확인 2" xfId="2526"/>
    <cellStyle name="숫자(R)" xfId="2382"/>
    <cellStyle name="쉼표 [0]" xfId="2383" builtinId="6"/>
    <cellStyle name="쉼표 [0] 2" xfId="2384"/>
    <cellStyle name="쉼표 [0] 2 2" xfId="2512"/>
    <cellStyle name="쉼표 [0] 3" xfId="2494"/>
    <cellStyle name="쉼표 [0] 4" xfId="2510"/>
    <cellStyle name="쉼표 [0] 4 2" xfId="2513"/>
    <cellStyle name="쉼표 [0]_1-토적집계-구룡 3" xfId="2495"/>
    <cellStyle name="쉼표 [0]_2(1).수량산출-예천 상리 고항" xfId="2385"/>
    <cellStyle name="쉼표 [0]_2.수량산출-변경분" xfId="2386"/>
    <cellStyle name="스타일 1" xfId="1"/>
    <cellStyle name="연결된 셀" xfId="2387" builtinId="24" customBuiltin="1"/>
    <cellStyle name="연결된 셀 2" xfId="2525"/>
    <cellStyle name="요약" xfId="2388" builtinId="25" customBuiltin="1"/>
    <cellStyle name="요약 2" xfId="2530"/>
    <cellStyle name="입력" xfId="2389" builtinId="20" customBuiltin="1"/>
    <cellStyle name="입력 2" xfId="2522"/>
    <cellStyle name="자리수" xfId="2390"/>
    <cellStyle name="자리수0" xfId="2391"/>
    <cellStyle name="제목" xfId="2392" builtinId="15" customBuiltin="1"/>
    <cellStyle name="제목 1" xfId="2393" builtinId="16" customBuiltin="1"/>
    <cellStyle name="제목 1 2" xfId="2515"/>
    <cellStyle name="제목 2" xfId="2394" builtinId="17" customBuiltin="1"/>
    <cellStyle name="제목 2 2" xfId="2516"/>
    <cellStyle name="제목 3" xfId="2395" builtinId="18" customBuiltin="1"/>
    <cellStyle name="제목 3 2" xfId="2517"/>
    <cellStyle name="제목 4" xfId="2396" builtinId="19" customBuiltin="1"/>
    <cellStyle name="제목 4 2" xfId="2518"/>
    <cellStyle name="제목 5" xfId="2514"/>
    <cellStyle name="좋음" xfId="2397" builtinId="26" customBuiltin="1"/>
    <cellStyle name="좋음 2" xfId="2519"/>
    <cellStyle name="지정되지 않음" xfId="2398"/>
    <cellStyle name="출력" xfId="2400" builtinId="21" customBuiltin="1"/>
    <cellStyle name="출력 2" xfId="2523"/>
    <cellStyle name="콤마 [0]" xfId="2401"/>
    <cellStyle name="콤마 [2]" xfId="2402"/>
    <cellStyle name="콤마(1)" xfId="2403"/>
    <cellStyle name="콤마_ 외CONC운반" xfId="2404"/>
    <cellStyle name="퍼센트" xfId="2405"/>
    <cellStyle name="표준" xfId="0" builtinId="0"/>
    <cellStyle name="표준 2" xfId="2406"/>
    <cellStyle name="표준 2 2" xfId="2488"/>
    <cellStyle name="표준 3" xfId="2487"/>
    <cellStyle name="표준 4" xfId="2489"/>
    <cellStyle name="표준 5" xfId="2490"/>
    <cellStyle name="표준 6" xfId="2491"/>
    <cellStyle name="표준 7" xfId="2492"/>
    <cellStyle name="표준 8" xfId="2493"/>
    <cellStyle name="표준_01-변경 토공수량-수한" xfId="2407"/>
    <cellStyle name="표준_1-토적집계-구룡" xfId="2408"/>
    <cellStyle name="표준_2(1).수량산출-예천 상리 고항" xfId="2409"/>
    <cellStyle name="표준_2.수량산출-변경분" xfId="2410"/>
    <cellStyle name="標準_Akia(F）-8" xfId="2411"/>
    <cellStyle name="표준_덤프" xfId="2498"/>
    <cellStyle name="표준_덤프_1" xfId="2504"/>
    <cellStyle name="표준_덤프_3" xfId="2507"/>
    <cellStyle name="표준_도쟈" xfId="2497"/>
    <cellStyle name="표준_도쟈_2" xfId="2502"/>
    <cellStyle name="표준_도쟈_5" xfId="2506"/>
    <cellStyle name="표준_사토" xfId="2503"/>
    <cellStyle name="표준_사토_3" xfId="2508"/>
    <cellStyle name="표준_전수입목축적조사서" xfId="2509"/>
    <cellStyle name="표준_종무대" xfId="2499"/>
    <cellStyle name="표준_종무대_1" xfId="2501"/>
    <cellStyle name="표준_종무대_2" xfId="2496"/>
    <cellStyle name="표준_종무대_3" xfId="2500"/>
    <cellStyle name="표준_횡무대_3" xfId="2505"/>
    <cellStyle name="합산" xfId="2412"/>
    <cellStyle name="화폐기호" xfId="2413"/>
    <cellStyle name="화폐기호0" xfId="24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104775</xdr:rowOff>
        </xdr:from>
        <xdr:to>
          <xdr:col>7</xdr:col>
          <xdr:colOff>57150</xdr:colOff>
          <xdr:row>17</xdr:row>
          <xdr:rowOff>114300</xdr:rowOff>
        </xdr:to>
        <xdr:pic>
          <xdr:nvPicPr>
            <xdr:cNvPr id="2279" name="Picture 1">
              <a:extLst>
                <a:ext uri="{FF2B5EF4-FFF2-40B4-BE49-F238E27FC236}">
                  <a16:creationId xmlns:a16="http://schemas.microsoft.com/office/drawing/2014/main" id="{BE318376-BF3B-B695-DAA2-9EAB32E8FA2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L$10:$V$18" spid="_x0000_s231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28700" y="2362200"/>
              <a:ext cx="6257925" cy="21431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4\D\EXCEL\DATAPCS\DD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DATAPCS\DD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50689;&#45909;&#44397;&#50976;&#47548;&#44288;&#47532;&#49548;\&#49688;&#48708;%20&#51453;&#54028;1\EXCEL\DATAPCS\DD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50689;&#45909;&#44397;&#50976;&#47548;&#44288;&#47532;&#49548;\&#49688;&#48708;%20&#51453;&#54028;1\Chol2000\DOWN\MSOFFICE\Excel\DATA1\DD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1\C\EXCEL\DATAPCS\DD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4\C\EXCEL\DATAPCS\DD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흄관기초"/>
      <sheetName val="Sheet1"/>
      <sheetName val="단위단가"/>
      <sheetName val="A-4"/>
      <sheetName val="암거"/>
      <sheetName val="포장공"/>
      <sheetName val="배수공"/>
      <sheetName val="단위수량"/>
      <sheetName val="맨홀토공수량"/>
      <sheetName val="계약서"/>
      <sheetName val="쎈타링"/>
      <sheetName val="덕전리"/>
      <sheetName val="수로단위수량"/>
      <sheetName val="배수관공"/>
      <sheetName val="전기단가조사서"/>
      <sheetName val="INPUT"/>
      <sheetName val="자재운반단가일람표"/>
      <sheetName val="낙찰표"/>
      <sheetName val="중동공구"/>
      <sheetName val="DDD"/>
      <sheetName val="내역"/>
      <sheetName val="입찰안"/>
      <sheetName val="5흙막이"/>
      <sheetName val="unitpric"/>
      <sheetName val="도근좌표"/>
      <sheetName val="8.PILE  (돌출)"/>
      <sheetName val="단가대비표"/>
      <sheetName val="노임단가"/>
      <sheetName val="SLAB&quot;1&quot;"/>
      <sheetName val="DATA"/>
      <sheetName val="1. 설계조건 2.단면가정 3. 하중계산"/>
      <sheetName val="DATA 입력란"/>
      <sheetName val="자재단가"/>
      <sheetName val="조명시설"/>
      <sheetName val="데리네이타현황"/>
      <sheetName val="Total"/>
      <sheetName val="차액보증"/>
      <sheetName val="여과지동"/>
      <sheetName val="기초자료"/>
      <sheetName val="적용기준"/>
      <sheetName val="산출내역서집계표"/>
      <sheetName val="(A)내역서"/>
      <sheetName val="Sheet2"/>
      <sheetName val="지급자재"/>
      <sheetName val="6PILE  (돌출)"/>
      <sheetName val="#REF"/>
      <sheetName val="06 일위대가목록"/>
      <sheetName val="교각(P1)수량"/>
      <sheetName val="날개벽"/>
      <sheetName val="암거날개벽"/>
      <sheetName val="옹벽단면치수"/>
      <sheetName val="N賃率-職"/>
      <sheetName val="난간벽단위"/>
      <sheetName val="설계조건"/>
      <sheetName val="수량산출"/>
      <sheetName val="자재 집계표"/>
      <sheetName val="ABUT수량-A1"/>
      <sheetName val="우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배수공"/>
      <sheetName val="토사(PE)"/>
      <sheetName val="포장공"/>
      <sheetName val="Sheet1"/>
      <sheetName val="골막이(야매)"/>
      <sheetName val="암거"/>
      <sheetName val="집수정"/>
      <sheetName val="본체"/>
      <sheetName val="교각1"/>
      <sheetName val="TOTAL_BOQ"/>
      <sheetName val="덕전리"/>
      <sheetName val="조명시설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단가 (2)"/>
      <sheetName val="중기일위대가"/>
      <sheetName val="일위대가"/>
      <sheetName val="unitpric"/>
      <sheetName val="에너지요금"/>
      <sheetName val="구역화물"/>
      <sheetName val="방송(체육관)"/>
      <sheetName val="일반교실"/>
      <sheetName val="금액내역서"/>
      <sheetName val="G.R300경비"/>
      <sheetName val="예정(3)"/>
      <sheetName val="APT"/>
      <sheetName val="우,오수"/>
      <sheetName val="sw1"/>
      <sheetName val="단위수량"/>
      <sheetName val="교각(P1)수량"/>
      <sheetName val="DDD"/>
      <sheetName val="말뚝지지력산정"/>
      <sheetName val="맨홀토공산출"/>
      <sheetName val="용소리교"/>
      <sheetName val="전선관"/>
      <sheetName val="조건표"/>
      <sheetName val="연결임시"/>
      <sheetName val="토공(우물통,기타) "/>
      <sheetName val="설계내역서"/>
      <sheetName val="DATE"/>
      <sheetName val="물가시세"/>
      <sheetName val="실행철강하도"/>
      <sheetName val="Sheet17"/>
      <sheetName val="흥양2교토공집계표"/>
      <sheetName val="측구공"/>
      <sheetName val="ABUT수량-A1"/>
      <sheetName val="P_E이중관보호공800(터파기)"/>
      <sheetName val="P_E이중관보호공800"/>
      <sheetName val="Excel"/>
      <sheetName val="3BL공동구 수량"/>
      <sheetName val="빌딩 안내"/>
      <sheetName val="내역서1"/>
      <sheetName val="대로근거"/>
      <sheetName val="6동"/>
      <sheetName val="산근"/>
      <sheetName val="교육종류"/>
      <sheetName val="파일의이용"/>
      <sheetName val="차액보증"/>
      <sheetName val="노무비계"/>
      <sheetName val="wall"/>
      <sheetName val="내역"/>
      <sheetName val="2000년1차"/>
      <sheetName val="2공구산출내역"/>
      <sheetName val="식재가격"/>
      <sheetName val="식재총괄"/>
      <sheetName val="수량3"/>
      <sheetName val="TEST1"/>
      <sheetName val="총괄"/>
      <sheetName val="2000년 공정표"/>
      <sheetName val="C-직노1"/>
      <sheetName val="품셈TABLE"/>
      <sheetName val="천방교접속"/>
      <sheetName val="현장관리비"/>
      <sheetName val="포장수량"/>
      <sheetName val="우수공"/>
      <sheetName val="가도공"/>
      <sheetName val="공종"/>
      <sheetName val="tggwan(mac)"/>
      <sheetName val="기계경비목록"/>
      <sheetName val="noyim"/>
      <sheetName val="경산"/>
      <sheetName val="아스팔트 포장총괄집계표"/>
      <sheetName val="단가일람"/>
      <sheetName val="SLAB"/>
      <sheetName val="6PILE  (돌출)"/>
      <sheetName val="단면검토"/>
      <sheetName val="설계조건"/>
      <sheetName val="수량집계"/>
      <sheetName val="인건비 "/>
      <sheetName val="Total"/>
      <sheetName val="설계설명서"/>
      <sheetName val="토목주소"/>
      <sheetName val="프랜트면허"/>
      <sheetName val="Sheet2"/>
      <sheetName val="cal"/>
      <sheetName val="계정"/>
      <sheetName val="내역서"/>
      <sheetName val="2@ BOX"/>
      <sheetName val="구천"/>
      <sheetName val="input"/>
      <sheetName val="갑지"/>
      <sheetName val="집계표"/>
      <sheetName val="수량산출"/>
      <sheetName val="산출근거"/>
      <sheetName val="기계경비"/>
      <sheetName val="#REF"/>
      <sheetName val="상 부"/>
      <sheetName val="부대공자재집계표"/>
      <sheetName val="현장식당(1)"/>
      <sheetName val="단면"/>
      <sheetName val="공량산출서"/>
      <sheetName val="자재 집계표"/>
      <sheetName val="Sheet1 (2)"/>
      <sheetName val="취수탑"/>
      <sheetName val="단면 (2)"/>
      <sheetName val="9811"/>
      <sheetName val="신우"/>
      <sheetName val="EP0618"/>
      <sheetName val="설비"/>
      <sheetName val="적용단가"/>
      <sheetName val="동해title"/>
      <sheetName val="공통가설공사"/>
      <sheetName val="슬래브"/>
      <sheetName val="1공구(입찰내역)"/>
      <sheetName val="2000전체분"/>
      <sheetName val="설계명세서"/>
      <sheetName val="예산명세서"/>
      <sheetName val="자료입력"/>
      <sheetName val="토목품셈"/>
      <sheetName val="대포2교접속"/>
      <sheetName val="시중노임단가"/>
      <sheetName val="토공"/>
      <sheetName val="교사기준면적(초등)"/>
      <sheetName val="일반문틀 설치"/>
      <sheetName val="샌딩 에폭시 도장"/>
      <sheetName val="스텐문틀설치"/>
      <sheetName val="운동장 (2)"/>
      <sheetName val="구조물철거타공정이월"/>
      <sheetName val="7급줄떼"/>
      <sheetName val="최적단면"/>
      <sheetName val="일위대가목록"/>
      <sheetName val="터파기및재료"/>
      <sheetName val="N賃率-職"/>
      <sheetName val="입찰안"/>
      <sheetName val="JUCKEYK"/>
      <sheetName val="단가산출서"/>
      <sheetName val="대창(함평)"/>
      <sheetName val="대창(장성)"/>
      <sheetName val="대창(함평)-창열"/>
      <sheetName val="절대건들지마시오"/>
      <sheetName val="관급"/>
      <sheetName val="시험비"/>
      <sheetName val="자재단가"/>
      <sheetName val="기계경비일람"/>
      <sheetName val="구조물공"/>
      <sheetName val="부대공"/>
      <sheetName val="사통"/>
      <sheetName val="2001계약현황"/>
      <sheetName val="기초목"/>
      <sheetName val="열린교실"/>
      <sheetName val="1호인버트수량"/>
      <sheetName val="2호맨홀공제수량"/>
      <sheetName val="견"/>
      <sheetName val="내역서(증축)"/>
      <sheetName val="중로근거"/>
      <sheetName val="견적조건"/>
      <sheetName val="수량BOQ"/>
      <sheetName val="날개벽"/>
      <sheetName val="총괄표"/>
      <sheetName val="골조시행"/>
      <sheetName val="일위대가목차"/>
      <sheetName val="자재비"/>
      <sheetName val="1.취수장"/>
      <sheetName val="원가계산"/>
      <sheetName val="DNT OSBL"/>
      <sheetName val="1.설계조건"/>
      <sheetName val="내역(한신APT)"/>
      <sheetName val="기초자료입력"/>
      <sheetName val="원가계산서"/>
      <sheetName val="배관(TDI ISBL)"/>
      <sheetName val="01"/>
      <sheetName val="개요"/>
      <sheetName val="참고자료"/>
      <sheetName val="대장"/>
      <sheetName val="기술자관리"/>
      <sheetName val="공동업체"/>
      <sheetName val="공사진행현황"/>
      <sheetName val="하도계약"/>
      <sheetName val="보증 및 분담"/>
      <sheetName val="약품설비"/>
      <sheetName val="주방환기"/>
      <sheetName val="토공총괄표"/>
      <sheetName val="입찰보고"/>
      <sheetName val="금광1터널"/>
      <sheetName val="실행간접비용"/>
      <sheetName val="온도 데이터"/>
      <sheetName val="일위"/>
      <sheetName val="세원견적서"/>
      <sheetName val="수안보-MBR1"/>
      <sheetName val="우각부검토"/>
      <sheetName val="7.전산해석결과"/>
      <sheetName val="4.하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 refreshError="1"/>
      <sheetData sheetId="102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배수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덕전리"/>
      <sheetName val="조서및연장산출"/>
      <sheetName val="배수공수량"/>
      <sheetName val="암거공수량집계"/>
      <sheetName val="횡배수공집계"/>
      <sheetName val="수로관및집수정수량집계"/>
      <sheetName val="횡배수토공(P.E,BOX) "/>
      <sheetName val="수로관및집수정"/>
      <sheetName val="지수벽 및 파라피트"/>
      <sheetName val="암거수량"/>
      <sheetName val="암거날개벽수량"/>
      <sheetName val="암거날개벽토공"/>
      <sheetName val="횡배수관날개벽"/>
      <sheetName val="횡배수관날개벽잔토 "/>
      <sheetName val="횡배수관날개벽수량표"/>
      <sheetName val="횡배수관날개벽잔토산식치수표"/>
      <sheetName val="토적계산서"/>
      <sheetName val="포장자재수량집계"/>
      <sheetName val="콘크리트포장"/>
      <sheetName val="토사측구"/>
      <sheetName val="표 지 "/>
      <sheetName val="자재집계"/>
      <sheetName val="토공집계"/>
      <sheetName val="총괄자재집계"/>
      <sheetName val="암거날개벽수량(1.5M)"/>
      <sheetName val="암거날개벽토공(1.5)"/>
      <sheetName val="일위대가"/>
      <sheetName val="날개벽수량표"/>
      <sheetName val="7급줄떼"/>
      <sheetName val="골막이(야매)"/>
      <sheetName val="흄관기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암거"/>
      <sheetName val="포장공"/>
      <sheetName val="배수공"/>
      <sheetName val="덕전리"/>
      <sheetName val="터파기및재료"/>
      <sheetName val="7급줄떼"/>
      <sheetName val="속도랑내기(자갈)"/>
      <sheetName val="99총공사내역서"/>
      <sheetName val="실행철강하도"/>
      <sheetName val="집수정단"/>
      <sheetName val="3련 BOX"/>
      <sheetName val="차액보증"/>
      <sheetName val="쎈타링"/>
      <sheetName val="토공집계"/>
      <sheetName val="토적계산서"/>
      <sheetName val="N賃率-職"/>
      <sheetName val="일위대가"/>
      <sheetName val="개요"/>
      <sheetName val="터널조도"/>
      <sheetName val="배수관공"/>
      <sheetName val="TOTAL_BOQ"/>
      <sheetName val="자재단가"/>
      <sheetName val="설비"/>
      <sheetName val="자재조서2"/>
      <sheetName val="호표"/>
      <sheetName val="품셈TABLE"/>
      <sheetName val="여과지동"/>
      <sheetName val="기초자료"/>
      <sheetName val="집계표"/>
      <sheetName val="토적표(1)"/>
      <sheetName val="본관동"/>
      <sheetName val="후관동"/>
      <sheetName val="대림경상68억"/>
      <sheetName val="단위수량"/>
      <sheetName val="적용기준"/>
      <sheetName val="구조물터파기수량집계"/>
      <sheetName val="측구터파기공수량집계"/>
      <sheetName val="배수공 시멘트 및 골재량 산출"/>
      <sheetName val="대가표(품셈)"/>
      <sheetName val="추가예산"/>
      <sheetName val="암거날개벽"/>
      <sheetName val="맨홀토공"/>
      <sheetName val="물건도(원본)"/>
      <sheetName val="#REF"/>
      <sheetName val="TB-내역서"/>
      <sheetName val="DDD"/>
      <sheetName val="도근좌표"/>
      <sheetName val="맨홀수량산출(2호)"/>
      <sheetName val="가감수량(2호)"/>
      <sheetName val="사통"/>
      <sheetName val="조명시설"/>
      <sheetName val="4안전율"/>
      <sheetName val="코드"/>
      <sheetName val="산출내역서집계표"/>
      <sheetName val="내역서"/>
      <sheetName val="01-적용기준"/>
      <sheetName val="15-저수퇴사조절량계산서"/>
      <sheetName val="14-비탈면적계산서"/>
      <sheetName val="12-토적계산서"/>
      <sheetName val="11-토적집계표"/>
      <sheetName val="골막이(야매)"/>
      <sheetName val="T13(P68~72,78)"/>
      <sheetName val="unitpric"/>
      <sheetName val="자재"/>
      <sheetName val="포장(수량)-관로부"/>
      <sheetName val="자재운반단가일람표"/>
      <sheetName val="노임단가"/>
      <sheetName val="Sheet1 (2)"/>
      <sheetName val="1"/>
      <sheetName val="적용(기계)"/>
      <sheetName val="내역"/>
      <sheetName val="지급자재"/>
      <sheetName val="회사개요"/>
      <sheetName val="편입토지조서"/>
      <sheetName val="치수"/>
      <sheetName val="견적(갑지)"/>
      <sheetName val="수량산출"/>
      <sheetName val="ABUT수량-A1"/>
      <sheetName val="5흙막이"/>
      <sheetName val="맨홀토공수량"/>
      <sheetName val="금융비용"/>
      <sheetName val="data"/>
      <sheetName val="총갑지"/>
      <sheetName val="실내건축일위대가"/>
      <sheetName val="흄관기초"/>
      <sheetName val="자재목록"/>
      <sheetName val="중기목록"/>
      <sheetName val="순성토"/>
      <sheetName val="선급금신청서"/>
      <sheetName val="Sheet1"/>
      <sheetName val="노임자재"/>
      <sheetName val="DHEQSUPT"/>
      <sheetName val="04년하반기장비부표"/>
      <sheetName val="산출근거"/>
      <sheetName val="CC16-내역서"/>
      <sheetName val="C97상"/>
      <sheetName val="입찰안"/>
      <sheetName val="제잡비"/>
      <sheetName val="98수문일위"/>
      <sheetName val="화산경계"/>
      <sheetName val="출력X"/>
      <sheetName val="일위대가(가설)"/>
      <sheetName val="코드표"/>
      <sheetName val="데리네이타현황"/>
      <sheetName val="단가산출"/>
      <sheetName val="DATE"/>
      <sheetName val="슬래브(PF)(하류)"/>
      <sheetName val="input"/>
      <sheetName val="단중표"/>
      <sheetName val="원가계산서"/>
      <sheetName val="일위대가(1)"/>
      <sheetName val="모래기초"/>
      <sheetName val="본체"/>
      <sheetName val="6PILE  (돌출)"/>
      <sheetName val="Total"/>
      <sheetName val="총집계표"/>
      <sheetName val="주요측점"/>
      <sheetName val="단가"/>
      <sheetName val="본댐설계"/>
      <sheetName val="내역서(총)"/>
      <sheetName val="산출근거1"/>
      <sheetName val="공사비집계"/>
      <sheetName val="대비2"/>
      <sheetName val="원가서"/>
      <sheetName val="입찰견적보고서"/>
      <sheetName val="통신물량"/>
      <sheetName val="난간벽단위"/>
      <sheetName val="내역서 (2)"/>
      <sheetName val="관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흄관기초"/>
      <sheetName val="편입토지조서"/>
      <sheetName val="7급줄떼공"/>
      <sheetName val="주beam"/>
      <sheetName val="바닥판"/>
      <sheetName val="입력DATA"/>
      <sheetName val="DDD"/>
      <sheetName val="암거날개벽"/>
      <sheetName val="포장공"/>
      <sheetName val="오동"/>
      <sheetName val="대조"/>
      <sheetName val="나한"/>
      <sheetName val="7급줄떼"/>
      <sheetName val="종배수관면벽구"/>
      <sheetName val="부대단위수량"/>
      <sheetName val="덕전리"/>
      <sheetName val="실행철강하도"/>
      <sheetName val="총수량집계표"/>
      <sheetName val="대포2교접속"/>
      <sheetName val="재료"/>
      <sheetName val="약품공급2"/>
      <sheetName val="산출근거"/>
      <sheetName val="#REF"/>
      <sheetName val="철근량"/>
      <sheetName val="지점별강우량"/>
      <sheetName val="영창26"/>
      <sheetName val="제1호단위수량"/>
      <sheetName val="입찰안"/>
      <sheetName val="조명시설"/>
      <sheetName val="단가"/>
      <sheetName val="내역서적용수량"/>
      <sheetName val="총괄표"/>
      <sheetName val="유입량"/>
      <sheetName val="자재단가"/>
      <sheetName val="내역"/>
      <sheetName val="천방교접속"/>
      <sheetName val="일위대가"/>
      <sheetName val="기계경비시간당손료목록"/>
      <sheetName val="노임단가"/>
      <sheetName val="도근좌표"/>
      <sheetName val="공사비총괄표"/>
      <sheetName val="직원자료입력"/>
      <sheetName val="데리네이타현황"/>
      <sheetName val="DATE"/>
      <sheetName val="암거"/>
      <sheetName val="암거단위"/>
      <sheetName val="골조"/>
      <sheetName val="항목별진도율"/>
      <sheetName val="앉음벽 (2)"/>
      <sheetName val="PAY"/>
      <sheetName val="일위대가목차"/>
      <sheetName val="원가"/>
      <sheetName val="1 자원총괄"/>
      <sheetName val="요율"/>
      <sheetName val="일위대가목록"/>
      <sheetName val="재적표"/>
      <sheetName val="지급자재"/>
      <sheetName val="일위대가표"/>
      <sheetName val="단위단가"/>
      <sheetName val="Sheet1"/>
      <sheetName val="Sheet2"/>
      <sheetName val="Sheet3"/>
      <sheetName val="계약서"/>
      <sheetName val="건축내역"/>
      <sheetName val="내역서"/>
      <sheetName val="기안문"/>
      <sheetName val="교수설계"/>
      <sheetName val="N賃率-職"/>
      <sheetName val="102역사"/>
      <sheetName val="골재산출"/>
      <sheetName val="국도접속 차도부수량"/>
      <sheetName val="속도랑내기(자갈)"/>
      <sheetName val="자재단가비교표"/>
      <sheetName val="편입용지조서"/>
      <sheetName val="DATA"/>
      <sheetName val="조명율표"/>
      <sheetName val="설명"/>
      <sheetName val="중사"/>
      <sheetName val="자가"/>
      <sheetName val="구조물터파기수량집계"/>
      <sheetName val="측구터파기공수량집계"/>
      <sheetName val="배수공 시멘트 및 골재량 산출"/>
      <sheetName val="회사개요"/>
      <sheetName val="직원명부"/>
      <sheetName val="교각1"/>
      <sheetName val="품셈TABLE"/>
      <sheetName val="수량산출"/>
      <sheetName val="집수정토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view="pageBreakPreview" topLeftCell="A2" zoomScaleNormal="115" zoomScaleSheetLayoutView="100" workbookViewId="0">
      <selection activeCell="E13" sqref="E13"/>
    </sheetView>
  </sheetViews>
  <sheetFormatPr defaultColWidth="8" defaultRowHeight="14.25"/>
  <cols>
    <col min="1" max="1" width="22.6640625" style="38" customWidth="1"/>
    <col min="2" max="6" width="8" style="38" customWidth="1"/>
    <col min="7" max="7" width="12" style="38" customWidth="1"/>
    <col min="8" max="16384" width="8" style="38"/>
  </cols>
  <sheetData>
    <row r="1" spans="2:9" ht="30" customHeight="1"/>
    <row r="2" spans="2:9" ht="34.5" customHeight="1"/>
    <row r="3" spans="2:9" ht="34.5" customHeight="1"/>
    <row r="4" spans="2:9" ht="34.5" customHeight="1">
      <c r="B4" s="39" t="s">
        <v>45</v>
      </c>
      <c r="C4" s="342" t="s">
        <v>211</v>
      </c>
      <c r="D4" s="342"/>
      <c r="E4" s="342"/>
      <c r="F4" s="342"/>
      <c r="G4" s="342"/>
      <c r="H4" s="342"/>
      <c r="I4" s="342"/>
    </row>
    <row r="5" spans="2:9" ht="34.5" customHeight="1">
      <c r="E5" s="343"/>
      <c r="F5" s="343"/>
    </row>
    <row r="6" spans="2:9" ht="34.5" customHeight="1"/>
    <row r="7" spans="2:9" ht="34.5" customHeight="1"/>
    <row r="8" spans="2:9" ht="34.5" customHeight="1">
      <c r="B8" s="317" t="s">
        <v>246</v>
      </c>
      <c r="C8" s="317"/>
      <c r="D8" s="317"/>
      <c r="E8" s="317"/>
      <c r="F8" s="317"/>
      <c r="G8" s="317"/>
      <c r="H8" s="317"/>
      <c r="I8" s="317"/>
    </row>
    <row r="9" spans="2:9" ht="34.5" customHeight="1">
      <c r="B9" s="40"/>
    </row>
    <row r="10" spans="2:9" ht="34.5" customHeight="1">
      <c r="B10" s="41"/>
      <c r="C10" s="42"/>
    </row>
    <row r="11" spans="2:9" ht="34.5" customHeight="1"/>
    <row r="12" spans="2:9" ht="27" customHeight="1"/>
  </sheetData>
  <mergeCells count="2">
    <mergeCell ref="C4:I4"/>
    <mergeCell ref="E5:F5"/>
  </mergeCells>
  <phoneticPr fontId="64" type="noConversion"/>
  <printOptions horizontalCentered="1" verticalCentered="1"/>
  <pageMargins left="1.2204724409448819" right="0.74803149606299213" top="1.299212598425197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0"/>
  <sheetViews>
    <sheetView workbookViewId="0">
      <selection activeCell="F41" sqref="F41"/>
    </sheetView>
  </sheetViews>
  <sheetFormatPr defaultRowHeight="19.5" customHeight="1"/>
  <cols>
    <col min="1" max="1" width="11.88671875" style="147" customWidth="1"/>
    <col min="2" max="4" width="14" style="147" customWidth="1"/>
    <col min="5" max="8" width="11.88671875" style="147" customWidth="1"/>
    <col min="9" max="16384" width="8.88671875" style="147"/>
  </cols>
  <sheetData>
    <row r="1" spans="1:8" ht="31.5" customHeight="1">
      <c r="A1" s="457" t="s">
        <v>83</v>
      </c>
      <c r="B1" s="457"/>
      <c r="C1" s="457"/>
      <c r="D1" s="457"/>
      <c r="E1" s="457"/>
      <c r="F1" s="457"/>
      <c r="G1" s="457"/>
      <c r="H1" s="457"/>
    </row>
    <row r="2" spans="1:8" s="146" customFormat="1" ht="18" customHeight="1">
      <c r="A2" s="143" t="s">
        <v>75</v>
      </c>
      <c r="B2" s="143" t="s">
        <v>77</v>
      </c>
      <c r="C2" s="143" t="s">
        <v>78</v>
      </c>
      <c r="D2" s="143" t="s">
        <v>84</v>
      </c>
      <c r="E2" s="143" t="s">
        <v>85</v>
      </c>
      <c r="F2" s="143" t="s">
        <v>49</v>
      </c>
      <c r="G2" s="143" t="s">
        <v>50</v>
      </c>
      <c r="H2" s="143" t="s">
        <v>72</v>
      </c>
    </row>
    <row r="3" spans="1:8" s="146" customFormat="1" ht="18" customHeight="1">
      <c r="A3" s="168">
        <v>1</v>
      </c>
      <c r="B3" s="168" t="s">
        <v>240</v>
      </c>
      <c r="C3" s="169" t="s">
        <v>242</v>
      </c>
      <c r="D3" s="169" t="s">
        <v>243</v>
      </c>
      <c r="E3" s="169">
        <v>1274.68</v>
      </c>
      <c r="F3" s="169">
        <v>1330.7</v>
      </c>
      <c r="G3" s="169">
        <v>0</v>
      </c>
      <c r="H3" s="169">
        <v>2605.38</v>
      </c>
    </row>
    <row r="4" spans="1:8" s="146" customFormat="1" ht="18" customHeight="1">
      <c r="A4" s="168">
        <v>2</v>
      </c>
      <c r="B4" s="168" t="s">
        <v>239</v>
      </c>
      <c r="C4" s="169" t="s">
        <v>244</v>
      </c>
      <c r="D4" s="169" t="s">
        <v>245</v>
      </c>
      <c r="E4" s="169">
        <v>639.14</v>
      </c>
      <c r="F4" s="169">
        <v>215.82</v>
      </c>
      <c r="G4" s="169">
        <v>0</v>
      </c>
      <c r="H4" s="169">
        <v>854.96</v>
      </c>
    </row>
    <row r="5" spans="1:8" s="146" customFormat="1" ht="18" customHeight="1">
      <c r="A5" s="168"/>
      <c r="B5" s="168"/>
      <c r="C5" s="169"/>
      <c r="D5" s="169"/>
      <c r="E5" s="169"/>
      <c r="F5" s="169"/>
      <c r="G5" s="169"/>
      <c r="H5" s="169"/>
    </row>
    <row r="6" spans="1:8" s="146" customFormat="1" ht="18" customHeight="1">
      <c r="A6" s="168"/>
      <c r="B6" s="168"/>
      <c r="C6" s="169"/>
      <c r="D6" s="169"/>
      <c r="E6" s="169"/>
      <c r="F6" s="169"/>
      <c r="G6" s="169"/>
      <c r="H6" s="169"/>
    </row>
    <row r="7" spans="1:8" s="146" customFormat="1" ht="18" hidden="1" customHeight="1">
      <c r="A7" s="168"/>
      <c r="B7" s="168"/>
      <c r="C7" s="169"/>
      <c r="D7" s="169"/>
      <c r="E7" s="169"/>
      <c r="F7" s="169"/>
      <c r="G7" s="169"/>
      <c r="H7" s="169"/>
    </row>
    <row r="8" spans="1:8" s="146" customFormat="1" ht="18" hidden="1" customHeight="1">
      <c r="A8" s="168"/>
      <c r="B8" s="168"/>
      <c r="C8" s="169"/>
      <c r="D8" s="169"/>
      <c r="E8" s="169"/>
      <c r="F8" s="169"/>
      <c r="G8" s="169"/>
      <c r="H8" s="169"/>
    </row>
    <row r="9" spans="1:8" s="146" customFormat="1" ht="18" hidden="1" customHeight="1">
      <c r="A9" s="168"/>
      <c r="B9" s="168"/>
      <c r="C9" s="169"/>
      <c r="D9" s="169"/>
      <c r="E9" s="169"/>
      <c r="F9" s="169"/>
      <c r="G9" s="169"/>
      <c r="H9" s="169"/>
    </row>
    <row r="10" spans="1:8" s="146" customFormat="1" ht="18" hidden="1" customHeight="1">
      <c r="A10" s="168"/>
      <c r="B10" s="168"/>
      <c r="C10" s="169"/>
      <c r="D10" s="169"/>
      <c r="E10" s="169"/>
      <c r="F10" s="169"/>
      <c r="G10" s="169"/>
      <c r="H10" s="169"/>
    </row>
    <row r="11" spans="1:8" s="146" customFormat="1" ht="18" hidden="1" customHeight="1">
      <c r="A11" s="168"/>
      <c r="B11" s="168"/>
      <c r="C11" s="169"/>
      <c r="D11" s="169"/>
      <c r="E11" s="169"/>
      <c r="F11" s="169"/>
      <c r="G11" s="169"/>
      <c r="H11" s="169"/>
    </row>
    <row r="12" spans="1:8" s="146" customFormat="1" ht="18" hidden="1" customHeight="1">
      <c r="A12" s="168"/>
      <c r="B12" s="168"/>
      <c r="C12" s="169"/>
      <c r="D12" s="169"/>
      <c r="E12" s="169"/>
      <c r="F12" s="169"/>
      <c r="G12" s="169"/>
      <c r="H12" s="169"/>
    </row>
    <row r="13" spans="1:8" s="146" customFormat="1" ht="18" hidden="1" customHeight="1">
      <c r="A13" s="168"/>
      <c r="B13" s="168"/>
      <c r="C13" s="169"/>
      <c r="D13" s="169"/>
      <c r="E13" s="169"/>
      <c r="F13" s="169"/>
      <c r="G13" s="169"/>
      <c r="H13" s="169"/>
    </row>
    <row r="14" spans="1:8" s="146" customFormat="1" ht="18" hidden="1" customHeight="1">
      <c r="A14" s="168"/>
      <c r="B14" s="168"/>
      <c r="C14" s="169"/>
      <c r="D14" s="169"/>
      <c r="E14" s="169"/>
      <c r="F14" s="169"/>
      <c r="G14" s="169"/>
      <c r="H14" s="169"/>
    </row>
    <row r="15" spans="1:8" s="146" customFormat="1" ht="18" hidden="1" customHeight="1">
      <c r="A15" s="168"/>
      <c r="B15" s="168"/>
      <c r="C15" s="169"/>
      <c r="D15" s="169"/>
      <c r="E15" s="169"/>
      <c r="F15" s="169"/>
      <c r="G15" s="169"/>
      <c r="H15" s="169"/>
    </row>
    <row r="16" spans="1:8" s="146" customFormat="1" ht="18" hidden="1" customHeight="1">
      <c r="A16" s="168"/>
      <c r="B16" s="168"/>
      <c r="C16" s="169"/>
      <c r="D16" s="169"/>
      <c r="E16" s="169"/>
      <c r="F16" s="169"/>
      <c r="G16" s="169"/>
      <c r="H16" s="169"/>
    </row>
    <row r="17" spans="1:8" s="146" customFormat="1" ht="18" hidden="1" customHeight="1">
      <c r="A17" s="168"/>
      <c r="B17" s="168"/>
      <c r="C17" s="169"/>
      <c r="D17" s="169"/>
      <c r="E17" s="169"/>
      <c r="F17" s="169"/>
      <c r="G17" s="169"/>
      <c r="H17" s="169"/>
    </row>
    <row r="18" spans="1:8" s="146" customFormat="1" ht="18" hidden="1" customHeight="1">
      <c r="A18" s="168"/>
      <c r="B18" s="168"/>
      <c r="C18" s="169"/>
      <c r="D18" s="169"/>
      <c r="E18" s="169"/>
      <c r="F18" s="169"/>
      <c r="G18" s="169"/>
      <c r="H18" s="169"/>
    </row>
    <row r="19" spans="1:8" s="146" customFormat="1" ht="18" hidden="1" customHeight="1">
      <c r="A19" s="168"/>
      <c r="B19" s="168"/>
      <c r="C19" s="169"/>
      <c r="D19" s="169"/>
      <c r="E19" s="169"/>
      <c r="F19" s="169"/>
      <c r="G19" s="169"/>
      <c r="H19" s="169"/>
    </row>
    <row r="20" spans="1:8" s="146" customFormat="1" ht="18" customHeight="1">
      <c r="A20" s="252" t="s">
        <v>73</v>
      </c>
      <c r="B20" s="253"/>
      <c r="C20" s="253"/>
      <c r="D20" s="254"/>
      <c r="E20" s="304">
        <f>SUM(E3:E19)</f>
        <v>1913.8200000000002</v>
      </c>
      <c r="F20" s="304">
        <f>SUM(F3:F19)</f>
        <v>1546.52</v>
      </c>
      <c r="G20" s="304">
        <f>SUM(G3:G19)</f>
        <v>0</v>
      </c>
      <c r="H20" s="304">
        <f>SUM(H3:H19)</f>
        <v>3460.34</v>
      </c>
    </row>
  </sheetData>
  <mergeCells count="1">
    <mergeCell ref="A1:H1"/>
  </mergeCells>
  <phoneticPr fontId="14" type="noConversion"/>
  <printOptions horizontalCentered="1"/>
  <pageMargins left="1.5354330708661419" right="0.55000000000000004" top="0.98425196850393704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F4" sqref="F4:G4"/>
    </sheetView>
  </sheetViews>
  <sheetFormatPr defaultColWidth="8" defaultRowHeight="14.25"/>
  <cols>
    <col min="1" max="1" width="8" style="45" customWidth="1"/>
    <col min="2" max="2" width="10.88671875" style="45" customWidth="1"/>
    <col min="3" max="3" width="13.5546875" style="45" customWidth="1"/>
    <col min="4" max="4" width="7.109375" style="45" customWidth="1"/>
    <col min="5" max="5" width="7.77734375" style="45" customWidth="1"/>
    <col min="6" max="6" width="8" style="45" customWidth="1"/>
    <col min="7" max="7" width="6" style="45" customWidth="1"/>
    <col min="8" max="8" width="9.6640625" style="45" customWidth="1"/>
    <col min="9" max="9" width="12.44140625" style="45" customWidth="1"/>
    <col min="10" max="10" width="11.21875" style="45" customWidth="1"/>
    <col min="11" max="11" width="8.109375" style="45" customWidth="1"/>
    <col min="12" max="14" width="8" style="45"/>
    <col min="15" max="15" width="12" style="45" customWidth="1"/>
    <col min="16" max="16384" width="8" style="45"/>
  </cols>
  <sheetData>
    <row r="1" spans="1:17" ht="20.25">
      <c r="A1" s="44" t="s">
        <v>43</v>
      </c>
      <c r="C1" s="46"/>
      <c r="D1" s="46"/>
      <c r="F1" s="47"/>
      <c r="G1" s="47"/>
      <c r="H1" s="46"/>
      <c r="I1" s="46"/>
      <c r="J1" s="47"/>
    </row>
    <row r="2" spans="1:17" ht="24.75" customHeight="1" thickBot="1">
      <c r="A2" s="93"/>
      <c r="B2" s="93"/>
      <c r="C2" s="93"/>
      <c r="D2" s="93"/>
      <c r="E2" s="93"/>
      <c r="F2" s="93"/>
      <c r="G2" s="93"/>
      <c r="H2" s="94"/>
      <c r="I2" s="95"/>
      <c r="J2" s="93"/>
      <c r="K2" s="93"/>
    </row>
    <row r="3" spans="1:17" ht="36" customHeight="1">
      <c r="A3" s="96" t="s">
        <v>35</v>
      </c>
      <c r="B3" s="313" t="s">
        <v>215</v>
      </c>
      <c r="C3" s="97" t="s">
        <v>64</v>
      </c>
      <c r="D3" s="469" t="s">
        <v>65</v>
      </c>
      <c r="E3" s="470"/>
      <c r="F3" s="331" t="s">
        <v>46</v>
      </c>
      <c r="G3" s="98">
        <v>0.8</v>
      </c>
      <c r="H3" s="332" t="s">
        <v>67</v>
      </c>
      <c r="I3" s="99" t="s">
        <v>36</v>
      </c>
      <c r="J3" s="99" t="s">
        <v>37</v>
      </c>
      <c r="K3" s="100" t="s">
        <v>18</v>
      </c>
      <c r="M3" s="50"/>
      <c r="N3" s="50"/>
    </row>
    <row r="4" spans="1:17" ht="20.100000000000001" customHeight="1">
      <c r="A4" s="101" t="s">
        <v>16</v>
      </c>
      <c r="B4" s="102" t="s">
        <v>24</v>
      </c>
      <c r="C4" s="93" t="str">
        <f>B4</f>
        <v>m</v>
      </c>
      <c r="D4" s="103"/>
      <c r="E4" s="104" t="s">
        <v>19</v>
      </c>
      <c r="F4" s="461" t="str">
        <f>E4</f>
        <v>㎥</v>
      </c>
      <c r="G4" s="462"/>
      <c r="H4" s="333" t="str">
        <f>E4</f>
        <v>㎥</v>
      </c>
      <c r="I4" s="105" t="s">
        <v>24</v>
      </c>
      <c r="J4" s="105"/>
      <c r="K4" s="106"/>
      <c r="M4" s="50"/>
      <c r="N4" s="50"/>
    </row>
    <row r="5" spans="1:17" ht="20.100000000000001" customHeight="1">
      <c r="A5" s="480">
        <v>1</v>
      </c>
      <c r="B5" s="249">
        <f>14*20+8</f>
        <v>288</v>
      </c>
      <c r="C5" s="249">
        <v>420</v>
      </c>
      <c r="D5" s="66" t="s">
        <v>20</v>
      </c>
      <c r="E5" s="107">
        <f>사토!E3</f>
        <v>1274.68</v>
      </c>
      <c r="F5" s="465">
        <f t="shared" ref="F5:F6" si="0">E5*$G$3</f>
        <v>1019.7440000000001</v>
      </c>
      <c r="G5" s="466"/>
      <c r="H5" s="334">
        <f>F5/$M5</f>
        <v>1133.048888888889</v>
      </c>
      <c r="I5" s="108">
        <f>ABS(B5-C5)+50</f>
        <v>182</v>
      </c>
      <c r="J5" s="108">
        <f t="shared" ref="J5:J6" si="1">I5*H5</f>
        <v>206214.89777777781</v>
      </c>
      <c r="K5" s="109"/>
      <c r="M5" s="50">
        <v>0.9</v>
      </c>
      <c r="N5" s="50"/>
    </row>
    <row r="6" spans="1:17" ht="20.100000000000001" customHeight="1">
      <c r="A6" s="481"/>
      <c r="B6" s="110" t="str">
        <f>사토!D3</f>
        <v xml:space="preserve"> 14+008.32</v>
      </c>
      <c r="C6" s="270">
        <v>21</v>
      </c>
      <c r="D6" s="67" t="s">
        <v>60</v>
      </c>
      <c r="E6" s="111">
        <f>사토!F3</f>
        <v>1330.7</v>
      </c>
      <c r="F6" s="467">
        <f t="shared" si="0"/>
        <v>1064.5600000000002</v>
      </c>
      <c r="G6" s="468"/>
      <c r="H6" s="335">
        <f t="shared" ref="H6:H8" si="2">F6/$M6</f>
        <v>1064.5600000000002</v>
      </c>
      <c r="I6" s="112">
        <f>I5</f>
        <v>182</v>
      </c>
      <c r="J6" s="112">
        <f t="shared" si="1"/>
        <v>193749.92000000004</v>
      </c>
      <c r="K6" s="113"/>
      <c r="M6" s="50">
        <f>토적계산표!J40</f>
        <v>1</v>
      </c>
      <c r="N6" s="50"/>
    </row>
    <row r="7" spans="1:17" ht="20.100000000000001" customHeight="1">
      <c r="A7" s="480">
        <f>A5+1</f>
        <v>2</v>
      </c>
      <c r="B7" s="249">
        <f>26*20+6</f>
        <v>526</v>
      </c>
      <c r="C7" s="249">
        <f>C5</f>
        <v>420</v>
      </c>
      <c r="D7" s="66" t="s">
        <v>20</v>
      </c>
      <c r="E7" s="107">
        <f>사토!E4</f>
        <v>639.14</v>
      </c>
      <c r="F7" s="465">
        <f t="shared" ref="F7:F8" si="3">E7*$G$3</f>
        <v>511.31200000000001</v>
      </c>
      <c r="G7" s="466"/>
      <c r="H7" s="334">
        <f t="shared" si="2"/>
        <v>568.12444444444441</v>
      </c>
      <c r="I7" s="108">
        <f>ABS(B7-C7)+50</f>
        <v>156</v>
      </c>
      <c r="J7" s="108">
        <f t="shared" ref="J7:J8" si="4">I7*H7</f>
        <v>88627.41333333333</v>
      </c>
      <c r="K7" s="109"/>
      <c r="M7" s="50">
        <f>M5</f>
        <v>0.9</v>
      </c>
      <c r="N7" s="50"/>
    </row>
    <row r="8" spans="1:17" ht="20.100000000000001" customHeight="1">
      <c r="A8" s="481"/>
      <c r="B8" s="110" t="str">
        <f>사토!D4</f>
        <v xml:space="preserve"> 26+006.75</v>
      </c>
      <c r="C8" s="270">
        <f>C6</f>
        <v>21</v>
      </c>
      <c r="D8" s="67" t="s">
        <v>60</v>
      </c>
      <c r="E8" s="111">
        <f>사토!F4</f>
        <v>215.82</v>
      </c>
      <c r="F8" s="467">
        <f t="shared" si="3"/>
        <v>172.65600000000001</v>
      </c>
      <c r="G8" s="468"/>
      <c r="H8" s="335">
        <f t="shared" si="2"/>
        <v>172.65600000000001</v>
      </c>
      <c r="I8" s="112">
        <f t="shared" ref="I8:I12" si="5">I7</f>
        <v>156</v>
      </c>
      <c r="J8" s="112">
        <f t="shared" si="4"/>
        <v>26934.335999999999</v>
      </c>
      <c r="K8" s="113"/>
      <c r="M8" s="50">
        <f>M6</f>
        <v>1</v>
      </c>
      <c r="N8" s="50"/>
      <c r="O8" s="169"/>
      <c r="P8" s="169"/>
      <c r="Q8" s="169"/>
    </row>
    <row r="9" spans="1:17" ht="20.100000000000001" hidden="1" customHeight="1">
      <c r="A9" s="480">
        <f>A7+1</f>
        <v>3</v>
      </c>
      <c r="B9" s="249"/>
      <c r="C9" s="249"/>
      <c r="D9" s="66" t="s">
        <v>20</v>
      </c>
      <c r="E9" s="107">
        <f>사토!E5</f>
        <v>0</v>
      </c>
      <c r="F9" s="465">
        <f t="shared" ref="F9:F10" si="6">E9*$G$3</f>
        <v>0</v>
      </c>
      <c r="G9" s="466"/>
      <c r="H9" s="334">
        <f t="shared" ref="H9:H10" si="7">F9/$M9</f>
        <v>0</v>
      </c>
      <c r="I9" s="108">
        <f t="shared" ref="I9" si="8">ABS(B9-C9)</f>
        <v>0</v>
      </c>
      <c r="J9" s="108">
        <f t="shared" ref="J9:J10" si="9">I9*H9</f>
        <v>0</v>
      </c>
      <c r="K9" s="109"/>
      <c r="M9" s="50">
        <f>M7</f>
        <v>0.9</v>
      </c>
      <c r="N9" s="50"/>
      <c r="O9" s="169"/>
      <c r="P9" s="169"/>
      <c r="Q9" s="169"/>
    </row>
    <row r="10" spans="1:17" ht="20.100000000000001" hidden="1" customHeight="1">
      <c r="A10" s="481"/>
      <c r="B10" s="110"/>
      <c r="C10" s="270"/>
      <c r="D10" s="67" t="s">
        <v>60</v>
      </c>
      <c r="E10" s="111">
        <f>사토!F5</f>
        <v>0</v>
      </c>
      <c r="F10" s="467">
        <f t="shared" si="6"/>
        <v>0</v>
      </c>
      <c r="G10" s="468"/>
      <c r="H10" s="335">
        <f t="shared" si="7"/>
        <v>0</v>
      </c>
      <c r="I10" s="112">
        <f t="shared" si="5"/>
        <v>0</v>
      </c>
      <c r="J10" s="112">
        <f t="shared" si="9"/>
        <v>0</v>
      </c>
      <c r="K10" s="113"/>
      <c r="M10" s="50">
        <f>M8</f>
        <v>1</v>
      </c>
      <c r="N10" s="50"/>
      <c r="O10" s="169"/>
      <c r="P10" s="169"/>
      <c r="Q10" s="169"/>
    </row>
    <row r="11" spans="1:17" ht="20.100000000000001" hidden="1" customHeight="1">
      <c r="A11" s="480">
        <f>A9+1</f>
        <v>4</v>
      </c>
      <c r="B11" s="249"/>
      <c r="C11" s="249"/>
      <c r="D11" s="66" t="s">
        <v>20</v>
      </c>
      <c r="E11" s="107">
        <f>사토!E6</f>
        <v>0</v>
      </c>
      <c r="F11" s="465">
        <f t="shared" ref="F11:F12" si="10">E11*$G$3</f>
        <v>0</v>
      </c>
      <c r="G11" s="466"/>
      <c r="H11" s="334">
        <f t="shared" ref="H11:H12" si="11">F11/$M11</f>
        <v>0</v>
      </c>
      <c r="I11" s="108">
        <f t="shared" ref="I11" si="12">ABS(B11-C11)</f>
        <v>0</v>
      </c>
      <c r="J11" s="108">
        <f t="shared" ref="J11:J12" si="13">I11*H11</f>
        <v>0</v>
      </c>
      <c r="K11" s="109"/>
      <c r="M11" s="50">
        <f t="shared" ref="M11:M12" si="14">M7</f>
        <v>0.9</v>
      </c>
      <c r="N11" s="50"/>
      <c r="O11" s="169"/>
      <c r="P11" s="169"/>
      <c r="Q11" s="169"/>
    </row>
    <row r="12" spans="1:17" ht="20.100000000000001" hidden="1" customHeight="1">
      <c r="A12" s="481"/>
      <c r="B12" s="110"/>
      <c r="C12" s="270"/>
      <c r="D12" s="67" t="s">
        <v>60</v>
      </c>
      <c r="E12" s="111">
        <f>사토!F6</f>
        <v>0</v>
      </c>
      <c r="F12" s="467">
        <f t="shared" si="10"/>
        <v>0</v>
      </c>
      <c r="G12" s="468"/>
      <c r="H12" s="335">
        <f t="shared" si="11"/>
        <v>0</v>
      </c>
      <c r="I12" s="112">
        <f t="shared" si="5"/>
        <v>0</v>
      </c>
      <c r="J12" s="112">
        <f t="shared" si="13"/>
        <v>0</v>
      </c>
      <c r="K12" s="113"/>
      <c r="M12" s="50">
        <f t="shared" si="14"/>
        <v>1</v>
      </c>
      <c r="N12" s="50"/>
      <c r="O12" s="169"/>
      <c r="P12" s="169"/>
      <c r="Q12" s="169"/>
    </row>
    <row r="13" spans="1:17" ht="17.25" customHeight="1">
      <c r="A13" s="471" t="s">
        <v>66</v>
      </c>
      <c r="B13" s="474"/>
      <c r="C13" s="477"/>
      <c r="D13" s="72" t="s">
        <v>20</v>
      </c>
      <c r="E13" s="114"/>
      <c r="F13" s="463"/>
      <c r="G13" s="464"/>
      <c r="H13" s="115">
        <f>SUMIF(D5:D12,"토사",H5:H12)</f>
        <v>1701.1733333333334</v>
      </c>
      <c r="I13" s="116"/>
      <c r="J13" s="116"/>
      <c r="K13" s="117"/>
      <c r="M13" s="50"/>
      <c r="N13" s="50"/>
    </row>
    <row r="14" spans="1:17" ht="17.25" customHeight="1">
      <c r="A14" s="472"/>
      <c r="B14" s="475"/>
      <c r="C14" s="478"/>
      <c r="D14" s="73" t="str">
        <f>D6</f>
        <v>암</v>
      </c>
      <c r="E14" s="118"/>
      <c r="F14" s="459"/>
      <c r="G14" s="460"/>
      <c r="H14" s="119">
        <f>SUMIF(D5:D12,"암",H5:H12)</f>
        <v>1237.2160000000001</v>
      </c>
      <c r="I14" s="120"/>
      <c r="J14" s="120"/>
      <c r="K14" s="121"/>
      <c r="M14" s="50"/>
      <c r="N14" s="50"/>
    </row>
    <row r="15" spans="1:17" ht="17.25" customHeight="1" thickBot="1">
      <c r="A15" s="473"/>
      <c r="B15" s="476"/>
      <c r="C15" s="479"/>
      <c r="D15" s="122" t="s">
        <v>66</v>
      </c>
      <c r="E15" s="123"/>
      <c r="F15" s="124" t="s">
        <v>23</v>
      </c>
      <c r="G15" s="125"/>
      <c r="H15" s="126">
        <f>SUM(H5:H12)</f>
        <v>2938.3893333333335</v>
      </c>
      <c r="I15" s="127">
        <f>J15/H15</f>
        <v>175.44528945260413</v>
      </c>
      <c r="J15" s="128">
        <f>SUM(J5:J12)</f>
        <v>515526.56711111119</v>
      </c>
      <c r="K15" s="129"/>
    </row>
    <row r="16" spans="1:17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1" ht="20.25" customHeight="1">
      <c r="A17" s="95" t="s">
        <v>38</v>
      </c>
      <c r="B17" s="130"/>
      <c r="C17" s="95" t="s">
        <v>39</v>
      </c>
      <c r="D17" s="95"/>
      <c r="E17" s="458">
        <f>J15</f>
        <v>515526.56711111119</v>
      </c>
      <c r="F17" s="458"/>
      <c r="G17" s="93" t="s">
        <v>40</v>
      </c>
      <c r="H17" s="131">
        <f>SUM(H13:H14)</f>
        <v>2938.3893333333335</v>
      </c>
      <c r="I17" s="132" t="s">
        <v>41</v>
      </c>
      <c r="J17" s="133">
        <f>E17/H17</f>
        <v>175.44528945260413</v>
      </c>
      <c r="K17" s="134" t="s">
        <v>24</v>
      </c>
    </row>
    <row r="18" spans="1:11" ht="15" customHeight="1">
      <c r="I18" s="48" t="s">
        <v>23</v>
      </c>
      <c r="J18" s="48" t="s">
        <v>23</v>
      </c>
    </row>
    <row r="20" spans="1:11">
      <c r="H20" s="49"/>
    </row>
  </sheetData>
  <mergeCells count="20">
    <mergeCell ref="D3:E3"/>
    <mergeCell ref="A13:A15"/>
    <mergeCell ref="B13:B15"/>
    <mergeCell ref="C13:C15"/>
    <mergeCell ref="A5:A6"/>
    <mergeCell ref="A7:A8"/>
    <mergeCell ref="A11:A12"/>
    <mergeCell ref="A9:A10"/>
    <mergeCell ref="E17:F17"/>
    <mergeCell ref="F14:G14"/>
    <mergeCell ref="F4:G4"/>
    <mergeCell ref="F13:G13"/>
    <mergeCell ref="F5:G5"/>
    <mergeCell ref="F6:G6"/>
    <mergeCell ref="F7:G7"/>
    <mergeCell ref="F8:G8"/>
    <mergeCell ref="F11:G11"/>
    <mergeCell ref="F12:G12"/>
    <mergeCell ref="F9:G9"/>
    <mergeCell ref="F10:G10"/>
  </mergeCells>
  <phoneticPr fontId="62" type="noConversion"/>
  <printOptions horizontalCentered="1"/>
  <pageMargins left="1.0236220472440944" right="0.19685039370078741" top="0.81" bottom="0.15748031496062992" header="0.31496062992125984" footer="0.15748031496062992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3"/>
  <sheetViews>
    <sheetView topLeftCell="A13" workbookViewId="0">
      <selection activeCell="G51" sqref="G51"/>
    </sheetView>
  </sheetViews>
  <sheetFormatPr defaultRowHeight="13.5"/>
  <sheetData>
    <row r="2" spans="1:4">
      <c r="A2" t="s">
        <v>54</v>
      </c>
      <c r="B2" t="s">
        <v>56</v>
      </c>
      <c r="C2" t="s">
        <v>55</v>
      </c>
      <c r="D2" s="90" t="s">
        <v>12</v>
      </c>
    </row>
    <row r="3" spans="1:4">
      <c r="D3" s="90"/>
    </row>
    <row r="4" spans="1:4">
      <c r="A4">
        <v>0</v>
      </c>
      <c r="B4" s="226">
        <v>0</v>
      </c>
      <c r="C4" s="226"/>
      <c r="D4" s="90" t="s">
        <v>157</v>
      </c>
    </row>
    <row r="5" spans="1:4">
      <c r="A5">
        <v>20</v>
      </c>
      <c r="B5" s="228">
        <f>A5-A4</f>
        <v>20</v>
      </c>
      <c r="C5" s="227"/>
      <c r="D5" s="90" t="s">
        <v>158</v>
      </c>
    </row>
    <row r="6" spans="1:4">
      <c r="A6">
        <v>40</v>
      </c>
      <c r="B6" s="228">
        <f t="shared" ref="B6:B43" si="0">A6-A5</f>
        <v>20</v>
      </c>
      <c r="C6" s="226"/>
      <c r="D6" s="90" t="s">
        <v>159</v>
      </c>
    </row>
    <row r="7" spans="1:4">
      <c r="A7">
        <v>60</v>
      </c>
      <c r="B7" s="228">
        <f t="shared" si="0"/>
        <v>20</v>
      </c>
      <c r="C7" s="226"/>
      <c r="D7" s="90" t="s">
        <v>160</v>
      </c>
    </row>
    <row r="8" spans="1:4">
      <c r="A8">
        <v>80</v>
      </c>
      <c r="B8" s="228">
        <f t="shared" si="0"/>
        <v>20</v>
      </c>
      <c r="C8" s="226"/>
      <c r="D8" s="90" t="s">
        <v>161</v>
      </c>
    </row>
    <row r="9" spans="1:4">
      <c r="A9">
        <v>100</v>
      </c>
      <c r="B9" s="228">
        <f t="shared" si="0"/>
        <v>20</v>
      </c>
      <c r="C9" s="226"/>
      <c r="D9" s="90" t="s">
        <v>162</v>
      </c>
    </row>
    <row r="10" spans="1:4">
      <c r="A10">
        <v>120</v>
      </c>
      <c r="B10" s="228">
        <f t="shared" si="0"/>
        <v>20</v>
      </c>
      <c r="C10" s="226"/>
      <c r="D10" s="90" t="s">
        <v>163</v>
      </c>
    </row>
    <row r="11" spans="1:4">
      <c r="A11">
        <v>140</v>
      </c>
      <c r="B11" s="228">
        <f t="shared" si="0"/>
        <v>20</v>
      </c>
      <c r="C11" s="226"/>
      <c r="D11" s="90" t="s">
        <v>164</v>
      </c>
    </row>
    <row r="12" spans="1:4">
      <c r="A12">
        <v>160</v>
      </c>
      <c r="B12" s="228">
        <f t="shared" si="0"/>
        <v>20</v>
      </c>
      <c r="C12" s="226"/>
      <c r="D12" s="90" t="s">
        <v>165</v>
      </c>
    </row>
    <row r="13" spans="1:4">
      <c r="A13">
        <v>180</v>
      </c>
      <c r="B13" s="228">
        <f t="shared" si="0"/>
        <v>20</v>
      </c>
      <c r="C13" s="226"/>
      <c r="D13" s="90" t="s">
        <v>166</v>
      </c>
    </row>
    <row r="14" spans="1:4">
      <c r="A14">
        <v>200</v>
      </c>
      <c r="B14" s="228">
        <f t="shared" si="0"/>
        <v>20</v>
      </c>
      <c r="C14" s="226"/>
      <c r="D14" s="90" t="s">
        <v>167</v>
      </c>
    </row>
    <row r="15" spans="1:4">
      <c r="A15">
        <v>220</v>
      </c>
      <c r="B15" s="228">
        <f t="shared" si="0"/>
        <v>20</v>
      </c>
      <c r="C15" s="226"/>
      <c r="D15" s="90" t="s">
        <v>168</v>
      </c>
    </row>
    <row r="16" spans="1:4">
      <c r="A16">
        <v>240</v>
      </c>
      <c r="B16" s="228">
        <f t="shared" si="0"/>
        <v>20</v>
      </c>
      <c r="C16" s="226"/>
      <c r="D16" s="90" t="s">
        <v>169</v>
      </c>
    </row>
    <row r="17" spans="1:4">
      <c r="A17">
        <v>260</v>
      </c>
      <c r="B17" s="228">
        <f t="shared" si="0"/>
        <v>20</v>
      </c>
      <c r="C17" s="226"/>
      <c r="D17" s="90" t="s">
        <v>170</v>
      </c>
    </row>
    <row r="18" spans="1:4">
      <c r="A18">
        <v>280</v>
      </c>
      <c r="B18" s="228">
        <f t="shared" si="0"/>
        <v>20</v>
      </c>
      <c r="C18" s="226"/>
      <c r="D18" s="90" t="s">
        <v>171</v>
      </c>
    </row>
    <row r="19" spans="1:4">
      <c r="A19">
        <v>300</v>
      </c>
      <c r="B19" s="228">
        <f t="shared" si="0"/>
        <v>20</v>
      </c>
      <c r="C19" s="226"/>
      <c r="D19" s="90" t="s">
        <v>172</v>
      </c>
    </row>
    <row r="20" spans="1:4">
      <c r="A20">
        <v>320</v>
      </c>
      <c r="B20" s="228">
        <f t="shared" si="0"/>
        <v>20</v>
      </c>
      <c r="C20" s="226"/>
      <c r="D20" s="90" t="s">
        <v>173</v>
      </c>
    </row>
    <row r="21" spans="1:4">
      <c r="A21">
        <v>340</v>
      </c>
      <c r="B21" s="228">
        <f t="shared" si="0"/>
        <v>20</v>
      </c>
      <c r="C21" s="226"/>
      <c r="D21" s="90" t="s">
        <v>174</v>
      </c>
    </row>
    <row r="22" spans="1:4">
      <c r="A22">
        <v>352</v>
      </c>
      <c r="B22" s="228">
        <f t="shared" si="0"/>
        <v>12</v>
      </c>
      <c r="C22" s="226"/>
      <c r="D22" s="90" t="s">
        <v>175</v>
      </c>
    </row>
    <row r="23" spans="1:4">
      <c r="A23">
        <v>360</v>
      </c>
      <c r="B23" s="228">
        <f t="shared" si="0"/>
        <v>8</v>
      </c>
      <c r="C23" s="226"/>
      <c r="D23" s="90" t="s">
        <v>176</v>
      </c>
    </row>
    <row r="24" spans="1:4">
      <c r="A24">
        <v>380</v>
      </c>
      <c r="B24" s="228">
        <f t="shared" si="0"/>
        <v>20</v>
      </c>
      <c r="C24" s="226"/>
      <c r="D24" s="90" t="s">
        <v>177</v>
      </c>
    </row>
    <row r="25" spans="1:4">
      <c r="A25">
        <v>400</v>
      </c>
      <c r="B25" s="228">
        <f t="shared" si="0"/>
        <v>20</v>
      </c>
      <c r="C25" s="226"/>
      <c r="D25" s="90" t="s">
        <v>178</v>
      </c>
    </row>
    <row r="26" spans="1:4">
      <c r="A26">
        <v>420</v>
      </c>
      <c r="B26" s="228">
        <f t="shared" si="0"/>
        <v>20</v>
      </c>
      <c r="C26" s="226"/>
      <c r="D26" s="90" t="s">
        <v>179</v>
      </c>
    </row>
    <row r="27" spans="1:4">
      <c r="A27">
        <v>440</v>
      </c>
      <c r="B27" s="228">
        <f t="shared" si="0"/>
        <v>20</v>
      </c>
      <c r="C27" s="226"/>
      <c r="D27" s="90" t="s">
        <v>180</v>
      </c>
    </row>
    <row r="28" spans="1:4">
      <c r="A28">
        <v>460</v>
      </c>
      <c r="B28" s="228">
        <f t="shared" si="0"/>
        <v>20</v>
      </c>
      <c r="C28" s="226"/>
      <c r="D28" s="90" t="s">
        <v>181</v>
      </c>
    </row>
    <row r="29" spans="1:4">
      <c r="A29">
        <v>480</v>
      </c>
      <c r="B29" s="228">
        <f t="shared" si="0"/>
        <v>20</v>
      </c>
      <c r="C29" s="226"/>
      <c r="D29" s="90" t="s">
        <v>182</v>
      </c>
    </row>
    <row r="30" spans="1:4">
      <c r="A30">
        <v>500</v>
      </c>
      <c r="B30" s="228">
        <f t="shared" si="0"/>
        <v>20</v>
      </c>
      <c r="C30" s="226"/>
      <c r="D30" s="90" t="s">
        <v>183</v>
      </c>
    </row>
    <row r="31" spans="1:4">
      <c r="A31">
        <v>520</v>
      </c>
      <c r="B31" s="228">
        <f t="shared" si="0"/>
        <v>20</v>
      </c>
      <c r="C31" s="226"/>
      <c r="D31" s="90" t="s">
        <v>184</v>
      </c>
    </row>
    <row r="32" spans="1:4">
      <c r="A32">
        <v>540</v>
      </c>
      <c r="B32" s="228">
        <f t="shared" si="0"/>
        <v>20</v>
      </c>
      <c r="C32" s="226"/>
      <c r="D32" s="90" t="s">
        <v>185</v>
      </c>
    </row>
    <row r="33" spans="1:4">
      <c r="A33">
        <v>560</v>
      </c>
      <c r="B33" s="228">
        <f t="shared" si="0"/>
        <v>20</v>
      </c>
      <c r="C33" s="226"/>
      <c r="D33" s="90" t="s">
        <v>186</v>
      </c>
    </row>
    <row r="34" spans="1:4">
      <c r="A34">
        <v>580</v>
      </c>
      <c r="B34" s="228">
        <f t="shared" si="0"/>
        <v>20</v>
      </c>
      <c r="C34" s="226"/>
      <c r="D34" s="90" t="s">
        <v>187</v>
      </c>
    </row>
    <row r="35" spans="1:4">
      <c r="A35">
        <v>590</v>
      </c>
      <c r="B35" s="228">
        <f t="shared" si="0"/>
        <v>10</v>
      </c>
      <c r="C35" s="226"/>
      <c r="D35" s="90" t="s">
        <v>188</v>
      </c>
    </row>
    <row r="36" spans="1:4">
      <c r="A36">
        <v>600</v>
      </c>
      <c r="B36" s="228">
        <f t="shared" si="0"/>
        <v>10</v>
      </c>
      <c r="C36" s="226"/>
      <c r="D36" s="90" t="s">
        <v>189</v>
      </c>
    </row>
    <row r="37" spans="1:4">
      <c r="A37">
        <v>620</v>
      </c>
      <c r="B37" s="228">
        <f t="shared" si="0"/>
        <v>20</v>
      </c>
      <c r="C37" s="226"/>
      <c r="D37" s="90" t="s">
        <v>190</v>
      </c>
    </row>
    <row r="38" spans="1:4">
      <c r="A38">
        <v>640</v>
      </c>
      <c r="B38" s="228">
        <f t="shared" si="0"/>
        <v>20</v>
      </c>
      <c r="C38" s="226"/>
      <c r="D38" s="90" t="s">
        <v>191</v>
      </c>
    </row>
    <row r="39" spans="1:4">
      <c r="A39">
        <v>660</v>
      </c>
      <c r="B39" s="228">
        <f t="shared" si="0"/>
        <v>20</v>
      </c>
      <c r="C39" s="226"/>
      <c r="D39" s="90" t="s">
        <v>192</v>
      </c>
    </row>
    <row r="40" spans="1:4">
      <c r="A40">
        <v>672</v>
      </c>
      <c r="B40" s="228">
        <f t="shared" si="0"/>
        <v>12</v>
      </c>
      <c r="C40" s="226"/>
      <c r="D40" s="90" t="s">
        <v>193</v>
      </c>
    </row>
    <row r="41" spans="1:4">
      <c r="A41">
        <v>680</v>
      </c>
      <c r="B41" s="228">
        <f t="shared" si="0"/>
        <v>8</v>
      </c>
      <c r="C41" s="226"/>
      <c r="D41" s="90" t="s">
        <v>194</v>
      </c>
    </row>
    <row r="42" spans="1:4">
      <c r="A42">
        <v>692</v>
      </c>
      <c r="B42" s="228">
        <f t="shared" si="0"/>
        <v>12</v>
      </c>
      <c r="C42" s="226"/>
      <c r="D42" s="90" t="s">
        <v>195</v>
      </c>
    </row>
    <row r="43" spans="1:4">
      <c r="A43">
        <v>700</v>
      </c>
      <c r="B43" s="228">
        <f t="shared" si="0"/>
        <v>8</v>
      </c>
      <c r="C43" s="226"/>
      <c r="D43" s="90" t="s">
        <v>196</v>
      </c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33"/>
  <sheetViews>
    <sheetView workbookViewId="0">
      <selection activeCell="H24" sqref="H24"/>
    </sheetView>
  </sheetViews>
  <sheetFormatPr defaultColWidth="8" defaultRowHeight="19.5" customHeight="1"/>
  <cols>
    <col min="1" max="1" width="5.33203125" style="64" customWidth="1"/>
    <col min="2" max="2" width="6.33203125" style="64" customWidth="1"/>
    <col min="3" max="3" width="10" style="63" customWidth="1"/>
    <col min="4" max="4" width="10.33203125" style="63" customWidth="1"/>
    <col min="5" max="5" width="8" style="63" customWidth="1"/>
    <col min="6" max="6" width="11" style="63" customWidth="1"/>
    <col min="7" max="7" width="33.33203125" style="63" customWidth="1"/>
    <col min="8" max="8" width="5.44140625" style="64" customWidth="1"/>
    <col min="9" max="9" width="10.88671875" style="64" customWidth="1"/>
    <col min="10" max="10" width="12.6640625" style="64" customWidth="1"/>
    <col min="11" max="11" width="12.44140625" style="64" customWidth="1"/>
    <col min="12" max="12" width="13.44140625" style="64" customWidth="1"/>
    <col min="13" max="13" width="5.6640625" style="63" customWidth="1"/>
    <col min="14" max="14" width="6.88671875" style="64" customWidth="1"/>
    <col min="15" max="15" width="5" style="63" customWidth="1"/>
    <col min="16" max="16" width="7" style="64" customWidth="1"/>
    <col min="17" max="17" width="4.88671875" style="63" customWidth="1"/>
    <col min="18" max="18" width="6.44140625" style="64" customWidth="1"/>
    <col min="19" max="19" width="4.44140625" style="63" customWidth="1"/>
    <col min="20" max="20" width="6.5546875" style="64" customWidth="1"/>
    <col min="21" max="21" width="4.21875" style="64" customWidth="1"/>
    <col min="22" max="22" width="6.33203125" style="64" customWidth="1"/>
    <col min="23" max="16384" width="8" style="64"/>
  </cols>
  <sheetData>
    <row r="1" spans="2:22" ht="21.75" customHeight="1">
      <c r="B1" s="62" t="s">
        <v>135</v>
      </c>
    </row>
    <row r="2" spans="2:22" ht="6" customHeight="1" thickBot="1">
      <c r="C2" s="64"/>
      <c r="D2" s="65"/>
      <c r="E2" s="65"/>
      <c r="F2" s="65"/>
      <c r="G2" s="65"/>
    </row>
    <row r="3" spans="2:22" ht="24" customHeight="1">
      <c r="C3" s="344" t="s">
        <v>94</v>
      </c>
      <c r="D3" s="345"/>
      <c r="E3" s="232" t="s">
        <v>95</v>
      </c>
      <c r="F3" s="232" t="s">
        <v>96</v>
      </c>
      <c r="G3" s="144" t="s">
        <v>97</v>
      </c>
    </row>
    <row r="4" spans="2:22" ht="21" customHeight="1">
      <c r="C4" s="346" t="s">
        <v>98</v>
      </c>
      <c r="D4" s="347"/>
      <c r="E4" s="235" t="s">
        <v>99</v>
      </c>
      <c r="F4" s="258">
        <v>13845</v>
      </c>
      <c r="G4" s="170" t="s">
        <v>136</v>
      </c>
    </row>
    <row r="5" spans="2:22" ht="21" customHeight="1">
      <c r="C5" s="348" t="s">
        <v>100</v>
      </c>
      <c r="D5" s="349"/>
      <c r="E5" s="171" t="s">
        <v>101</v>
      </c>
      <c r="F5" s="260">
        <v>170</v>
      </c>
      <c r="G5" s="172"/>
    </row>
    <row r="6" spans="2:22" ht="21" customHeight="1">
      <c r="C6" s="350" t="s">
        <v>137</v>
      </c>
      <c r="D6" s="351"/>
      <c r="E6" s="261" t="s">
        <v>102</v>
      </c>
      <c r="F6" s="262">
        <f>I6/I10</f>
        <v>0.38</v>
      </c>
      <c r="G6" s="263"/>
      <c r="I6" s="236">
        <f>K27</f>
        <v>38</v>
      </c>
    </row>
    <row r="7" spans="2:22" ht="21" customHeight="1">
      <c r="C7" s="352" t="s">
        <v>138</v>
      </c>
      <c r="D7" s="353"/>
      <c r="E7" s="264" t="s">
        <v>102</v>
      </c>
      <c r="F7" s="265">
        <f>I7/I10</f>
        <v>0</v>
      </c>
      <c r="G7" s="266"/>
      <c r="I7" s="236">
        <f>K30</f>
        <v>0</v>
      </c>
    </row>
    <row r="8" spans="2:22" ht="21" customHeight="1">
      <c r="C8" s="352" t="s">
        <v>103</v>
      </c>
      <c r="D8" s="353"/>
      <c r="E8" s="264" t="s">
        <v>102</v>
      </c>
      <c r="F8" s="265">
        <f>I8/I10</f>
        <v>0.57999999999999996</v>
      </c>
      <c r="G8" s="266"/>
      <c r="I8" s="236">
        <f>K28</f>
        <v>58</v>
      </c>
    </row>
    <row r="9" spans="2:22" ht="21" customHeight="1" thickBot="1">
      <c r="C9" s="354" t="s">
        <v>104</v>
      </c>
      <c r="D9" s="355"/>
      <c r="E9" s="173" t="str">
        <f>E8</f>
        <v>%</v>
      </c>
      <c r="F9" s="259">
        <f>1-F6-F8-F7</f>
        <v>4.0000000000000036E-2</v>
      </c>
      <c r="G9" s="174"/>
      <c r="I9" s="236">
        <f>K29</f>
        <v>4</v>
      </c>
    </row>
    <row r="10" spans="2:22" ht="21" customHeight="1">
      <c r="C10" s="64"/>
      <c r="D10" s="64"/>
      <c r="E10" s="64"/>
      <c r="F10" s="64"/>
      <c r="G10" s="64"/>
      <c r="I10" s="236">
        <f>SUM(I6:I9)</f>
        <v>100</v>
      </c>
      <c r="L10" s="175" t="s">
        <v>117</v>
      </c>
    </row>
    <row r="11" spans="2:22" ht="21" customHeight="1">
      <c r="C11" s="64"/>
      <c r="D11" s="64"/>
      <c r="E11" s="64"/>
      <c r="F11" s="64"/>
      <c r="G11" s="64"/>
      <c r="L11" s="356"/>
      <c r="M11" s="358" t="s">
        <v>139</v>
      </c>
      <c r="N11" s="359"/>
      <c r="O11" s="358" t="s">
        <v>140</v>
      </c>
      <c r="P11" s="360"/>
      <c r="Q11" s="371" t="s">
        <v>118</v>
      </c>
      <c r="R11" s="360"/>
      <c r="S11" s="371" t="s">
        <v>119</v>
      </c>
      <c r="T11" s="359"/>
      <c r="U11" s="358" t="s">
        <v>120</v>
      </c>
      <c r="V11" s="360"/>
    </row>
    <row r="12" spans="2:22" ht="21" customHeight="1">
      <c r="C12" s="64"/>
      <c r="D12" s="64"/>
      <c r="E12" s="64"/>
      <c r="F12" s="64"/>
      <c r="G12" s="64"/>
      <c r="L12" s="357"/>
      <c r="M12" s="176" t="s">
        <v>102</v>
      </c>
      <c r="N12" s="177" t="s">
        <v>105</v>
      </c>
      <c r="O12" s="176" t="s">
        <v>102</v>
      </c>
      <c r="P12" s="178" t="s">
        <v>105</v>
      </c>
      <c r="Q12" s="179" t="s">
        <v>102</v>
      </c>
      <c r="R12" s="178" t="s">
        <v>105</v>
      </c>
      <c r="S12" s="179" t="s">
        <v>102</v>
      </c>
      <c r="T12" s="177" t="s">
        <v>105</v>
      </c>
      <c r="U12" s="176" t="s">
        <v>102</v>
      </c>
      <c r="V12" s="178" t="s">
        <v>105</v>
      </c>
    </row>
    <row r="13" spans="2:22" ht="21" customHeight="1">
      <c r="C13" s="64"/>
      <c r="D13" s="64"/>
      <c r="E13" s="64"/>
      <c r="F13" s="64"/>
      <c r="G13" s="64"/>
      <c r="L13" s="180" t="s">
        <v>137</v>
      </c>
      <c r="M13" s="181">
        <f>O13+Q13+S13+U13</f>
        <v>100</v>
      </c>
      <c r="N13" s="182">
        <f>P13/O13*100</f>
        <v>194.43195652173915</v>
      </c>
      <c r="O13" s="181">
        <v>46</v>
      </c>
      <c r="P13" s="183">
        <f>$P17*F6</f>
        <v>89.438700000000011</v>
      </c>
      <c r="Q13" s="184">
        <v>17</v>
      </c>
      <c r="R13" s="183">
        <f>N13*Q13/M13</f>
        <v>33.053432608695658</v>
      </c>
      <c r="S13" s="184">
        <v>28</v>
      </c>
      <c r="T13" s="185">
        <f>N13*S13/M13</f>
        <v>54.440947826086955</v>
      </c>
      <c r="U13" s="186">
        <v>9</v>
      </c>
      <c r="V13" s="183">
        <f>N13*U13/M13</f>
        <v>17.498876086956525</v>
      </c>
    </row>
    <row r="14" spans="2:22" ht="21" customHeight="1">
      <c r="C14" s="64"/>
      <c r="D14" s="64"/>
      <c r="E14" s="64"/>
      <c r="F14" s="64"/>
      <c r="G14" s="64"/>
      <c r="L14" s="180" t="s">
        <v>141</v>
      </c>
      <c r="M14" s="188">
        <f>O14+Q14+S14+U14</f>
        <v>100</v>
      </c>
      <c r="N14" s="189">
        <f>P14/O14*100</f>
        <v>0</v>
      </c>
      <c r="O14" s="188">
        <v>45</v>
      </c>
      <c r="P14" s="190">
        <f>P17*F7</f>
        <v>0</v>
      </c>
      <c r="Q14" s="191">
        <v>15</v>
      </c>
      <c r="R14" s="190">
        <f>N14*Q14/M14</f>
        <v>0</v>
      </c>
      <c r="S14" s="191">
        <v>25</v>
      </c>
      <c r="T14" s="192">
        <f>N14*S14/M14</f>
        <v>0</v>
      </c>
      <c r="U14" s="193">
        <v>15</v>
      </c>
      <c r="V14" s="190">
        <f>N14*U14/M14</f>
        <v>0</v>
      </c>
    </row>
    <row r="15" spans="2:22" ht="21" customHeight="1">
      <c r="C15" s="64"/>
      <c r="D15" s="64"/>
      <c r="E15" s="64"/>
      <c r="F15" s="64"/>
      <c r="G15" s="64"/>
      <c r="L15" s="187" t="s">
        <v>103</v>
      </c>
      <c r="M15" s="188">
        <f>O15+Q15+S15+U15</f>
        <v>100</v>
      </c>
      <c r="N15" s="189">
        <f>P15/O15*100</f>
        <v>546.04679999999996</v>
      </c>
      <c r="O15" s="188">
        <v>25</v>
      </c>
      <c r="P15" s="190">
        <f>P17*F8</f>
        <v>136.51169999999999</v>
      </c>
      <c r="Q15" s="191">
        <v>30</v>
      </c>
      <c r="R15" s="190">
        <f>N15*Q15/M15</f>
        <v>163.81403999999998</v>
      </c>
      <c r="S15" s="191">
        <v>32</v>
      </c>
      <c r="T15" s="192">
        <f>N15*S15/M15</f>
        <v>174.73497599999999</v>
      </c>
      <c r="U15" s="193">
        <v>13</v>
      </c>
      <c r="V15" s="190">
        <f>N15*U15/M15</f>
        <v>70.986083999999991</v>
      </c>
    </row>
    <row r="16" spans="2:22" ht="21" customHeight="1">
      <c r="C16" s="64"/>
      <c r="D16" s="64"/>
      <c r="E16" s="64"/>
      <c r="F16" s="64"/>
      <c r="G16" s="64"/>
      <c r="L16" s="194" t="s">
        <v>104</v>
      </c>
      <c r="M16" s="195">
        <f>O16+Q16+S16+U16</f>
        <v>100</v>
      </c>
      <c r="N16" s="196">
        <f>P16/O16*100</f>
        <v>15.691000000000017</v>
      </c>
      <c r="O16" s="195">
        <v>60</v>
      </c>
      <c r="P16" s="197">
        <f>P17*F9</f>
        <v>9.414600000000009</v>
      </c>
      <c r="Q16" s="198">
        <v>14</v>
      </c>
      <c r="R16" s="197">
        <f>N16*Q16/M16</f>
        <v>2.1967400000000024</v>
      </c>
      <c r="S16" s="198">
        <v>15</v>
      </c>
      <c r="T16" s="199">
        <f>N16*S16/M16</f>
        <v>2.3536500000000022</v>
      </c>
      <c r="U16" s="200">
        <v>11</v>
      </c>
      <c r="V16" s="197">
        <f>N16*U16/M16</f>
        <v>1.7260100000000016</v>
      </c>
    </row>
    <row r="17" spans="3:22" ht="21" customHeight="1">
      <c r="C17" s="64"/>
      <c r="D17" s="64"/>
      <c r="E17" s="64"/>
      <c r="F17" s="64"/>
      <c r="G17" s="64"/>
      <c r="L17" s="201" t="s">
        <v>121</v>
      </c>
      <c r="M17" s="202"/>
      <c r="N17" s="203">
        <f>SUM(N13:N16)</f>
        <v>756.16975652173915</v>
      </c>
      <c r="O17" s="202"/>
      <c r="P17" s="204">
        <f>F5*F4/10000</f>
        <v>235.36500000000001</v>
      </c>
      <c r="Q17" s="205"/>
      <c r="R17" s="206">
        <f>SUM(R13:R16)</f>
        <v>199.06421260869564</v>
      </c>
      <c r="S17" s="207"/>
      <c r="T17" s="208">
        <f>SUM(T13:T16)</f>
        <v>231.52957382608696</v>
      </c>
      <c r="U17" s="202"/>
      <c r="V17" s="209">
        <f>SUM(V13:V16)</f>
        <v>90.210970086956522</v>
      </c>
    </row>
    <row r="18" spans="3:22" ht="21" customHeight="1">
      <c r="C18" s="64"/>
      <c r="D18" s="64"/>
      <c r="E18" s="64"/>
      <c r="F18" s="64"/>
      <c r="G18" s="64"/>
      <c r="L18" s="210" t="s">
        <v>142</v>
      </c>
      <c r="M18" s="211"/>
      <c r="N18" s="212"/>
      <c r="O18" s="211"/>
      <c r="P18" s="213"/>
      <c r="Q18" s="214"/>
      <c r="R18" s="215"/>
      <c r="S18" s="211"/>
      <c r="T18" s="215"/>
      <c r="U18" s="211"/>
      <c r="V18" s="216"/>
    </row>
    <row r="19" spans="3:22" ht="21" customHeight="1">
      <c r="C19" s="64"/>
      <c r="D19" s="64"/>
      <c r="E19" s="64"/>
      <c r="F19" s="64"/>
      <c r="G19" s="64"/>
      <c r="L19" s="210"/>
      <c r="M19" s="211"/>
      <c r="N19" s="212"/>
      <c r="O19" s="211"/>
      <c r="P19" s="213"/>
      <c r="Q19" s="214"/>
      <c r="R19" s="215"/>
      <c r="S19" s="211"/>
      <c r="T19" s="215"/>
      <c r="U19" s="211"/>
      <c r="V19" s="216"/>
    </row>
    <row r="20" spans="3:22" ht="27" hidden="1" customHeight="1">
      <c r="C20" s="363" t="s">
        <v>122</v>
      </c>
      <c r="D20" s="364"/>
      <c r="E20" s="234" t="s">
        <v>101</v>
      </c>
      <c r="F20" s="217">
        <f>V17+P13+R13+T13</f>
        <v>267.14405052173913</v>
      </c>
      <c r="G20" s="218" t="s">
        <v>147</v>
      </c>
    </row>
    <row r="21" spans="3:22" ht="27" hidden="1" customHeight="1">
      <c r="C21" s="365" t="s">
        <v>123</v>
      </c>
      <c r="D21" s="366"/>
      <c r="E21" s="219" t="s">
        <v>101</v>
      </c>
      <c r="F21" s="220">
        <f>F20*0.8*2.3</f>
        <v>491.54505296000002</v>
      </c>
      <c r="G21" s="221" t="s">
        <v>143</v>
      </c>
      <c r="M21" s="64"/>
    </row>
    <row r="22" spans="3:22" ht="27" hidden="1" customHeight="1">
      <c r="C22" s="367" t="s">
        <v>127</v>
      </c>
      <c r="D22" s="368"/>
      <c r="E22" s="233" t="s">
        <v>101</v>
      </c>
      <c r="F22" s="222">
        <f>N17-N13</f>
        <v>561.73779999999999</v>
      </c>
      <c r="G22" s="223"/>
      <c r="J22" s="63"/>
      <c r="M22" s="64"/>
    </row>
    <row r="23" spans="3:22" ht="27" customHeight="1">
      <c r="C23" s="369" t="s">
        <v>199</v>
      </c>
      <c r="D23" s="370"/>
      <c r="E23" s="246" t="s">
        <v>101</v>
      </c>
      <c r="F23" s="247">
        <f>V17</f>
        <v>90.210970086956522</v>
      </c>
      <c r="G23" s="248" t="s">
        <v>148</v>
      </c>
      <c r="J23" s="63"/>
      <c r="M23" s="64"/>
    </row>
    <row r="24" spans="3:22" ht="27" customHeight="1">
      <c r="C24" s="365" t="s">
        <v>200</v>
      </c>
      <c r="D24" s="366"/>
      <c r="E24" s="219" t="s">
        <v>101</v>
      </c>
      <c r="F24" s="220">
        <f>F23*0.8*2.3</f>
        <v>165.98818496000001</v>
      </c>
      <c r="G24" s="221" t="s">
        <v>143</v>
      </c>
      <c r="J24" s="63"/>
      <c r="M24" s="64"/>
    </row>
    <row r="25" spans="3:22" ht="27" customHeight="1">
      <c r="C25" s="361" t="s">
        <v>144</v>
      </c>
      <c r="D25" s="362"/>
      <c r="E25" s="233" t="s">
        <v>106</v>
      </c>
      <c r="F25" s="224">
        <f>F23*0.8</f>
        <v>72.168776069565226</v>
      </c>
      <c r="G25" s="223" t="s">
        <v>107</v>
      </c>
      <c r="M25" s="64"/>
    </row>
    <row r="26" spans="3:22" ht="27" hidden="1" customHeight="1">
      <c r="C26" s="361" t="s">
        <v>149</v>
      </c>
      <c r="D26" s="362"/>
      <c r="E26" s="233" t="str">
        <f>E23</f>
        <v>m3</v>
      </c>
      <c r="F26" s="224">
        <f>R17+T17</f>
        <v>430.5937864347826</v>
      </c>
      <c r="G26" s="223" t="s">
        <v>150</v>
      </c>
      <c r="I26" s="64" t="s">
        <v>124</v>
      </c>
      <c r="J26" s="63" t="s">
        <v>125</v>
      </c>
      <c r="K26" s="64" t="s">
        <v>126</v>
      </c>
    </row>
    <row r="27" spans="3:22" ht="19.5" customHeight="1">
      <c r="I27" s="237" t="s">
        <v>111</v>
      </c>
      <c r="J27" s="241"/>
      <c r="K27" s="238">
        <v>38</v>
      </c>
    </row>
    <row r="28" spans="3:22" ht="19.5" customHeight="1">
      <c r="I28" s="237" t="s">
        <v>197</v>
      </c>
      <c r="J28" s="241"/>
      <c r="K28" s="239">
        <v>58</v>
      </c>
    </row>
    <row r="29" spans="3:22" ht="19.5" customHeight="1">
      <c r="I29" s="237" t="s">
        <v>156</v>
      </c>
      <c r="J29" s="241"/>
      <c r="K29" s="239">
        <v>4</v>
      </c>
    </row>
    <row r="30" spans="3:22" ht="19.5" customHeight="1">
      <c r="I30" s="237" t="s">
        <v>154</v>
      </c>
      <c r="J30" s="241"/>
      <c r="K30" s="240"/>
    </row>
    <row r="31" spans="3:22" ht="19.5" customHeight="1">
      <c r="I31" s="64" t="s">
        <v>155</v>
      </c>
      <c r="K31" s="64" t="s">
        <v>155</v>
      </c>
    </row>
    <row r="33" spans="10:11" ht="19.5" customHeight="1">
      <c r="J33" s="241"/>
      <c r="K33" s="242">
        <f>SUM(K27:K32)</f>
        <v>100</v>
      </c>
    </row>
  </sheetData>
  <mergeCells count="20">
    <mergeCell ref="C26:D26"/>
    <mergeCell ref="U11:V11"/>
    <mergeCell ref="C20:D20"/>
    <mergeCell ref="C21:D21"/>
    <mergeCell ref="C22:D22"/>
    <mergeCell ref="C23:D23"/>
    <mergeCell ref="Q11:R11"/>
    <mergeCell ref="S11:T11"/>
    <mergeCell ref="C25:D25"/>
    <mergeCell ref="C24:D24"/>
    <mergeCell ref="C9:D9"/>
    <mergeCell ref="L11:L12"/>
    <mergeCell ref="M11:N11"/>
    <mergeCell ref="O11:P11"/>
    <mergeCell ref="C8:D8"/>
    <mergeCell ref="C3:D3"/>
    <mergeCell ref="C4:D4"/>
    <mergeCell ref="C5:D5"/>
    <mergeCell ref="C6:D6"/>
    <mergeCell ref="C7:D7"/>
  </mergeCells>
  <phoneticPr fontId="14" type="noConversion"/>
  <pageMargins left="1.64" right="0.74803149606299213" top="0.78" bottom="0.35" header="0.32" footer="0.27"/>
  <pageSetup paperSize="9" scale="105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view="pageBreakPreview" zoomScale="115" zoomScaleSheetLayoutView="115" workbookViewId="0">
      <selection activeCell="G18" sqref="G18"/>
    </sheetView>
  </sheetViews>
  <sheetFormatPr defaultColWidth="8" defaultRowHeight="14.25"/>
  <cols>
    <col min="1" max="1" width="10.21875" style="33" bestFit="1" customWidth="1"/>
    <col min="2" max="2" width="5.21875" style="33" customWidth="1"/>
    <col min="3" max="3" width="7.21875" style="5" customWidth="1"/>
    <col min="4" max="4" width="9.77734375" style="5" customWidth="1"/>
    <col min="5" max="5" width="8.109375" style="5" customWidth="1"/>
    <col min="6" max="6" width="7.21875" style="5" hidden="1" customWidth="1"/>
    <col min="7" max="7" width="9.109375" style="5" customWidth="1"/>
    <col min="8" max="8" width="9.88671875" style="5" customWidth="1"/>
    <col min="9" max="9" width="6.109375" style="5" customWidth="1"/>
    <col min="10" max="10" width="7.21875" style="300" customWidth="1"/>
    <col min="11" max="12" width="10.5546875" style="5" customWidth="1"/>
    <col min="13" max="13" width="7.21875" style="5" hidden="1" customWidth="1"/>
    <col min="14" max="14" width="12.21875" style="5" customWidth="1"/>
    <col min="15" max="15" width="3.77734375" style="5" customWidth="1"/>
    <col min="16" max="16" width="8" style="5"/>
    <col min="17" max="17" width="6.6640625" style="5" bestFit="1" customWidth="1"/>
    <col min="18" max="16384" width="8" style="5"/>
  </cols>
  <sheetData>
    <row r="1" spans="1:17" ht="22.5">
      <c r="A1" s="374" t="s">
        <v>42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</row>
    <row r="2" spans="1:17" s="7" customFormat="1" ht="22.5" customHeight="1">
      <c r="A2" s="6"/>
      <c r="B2" s="6"/>
      <c r="J2" s="295"/>
      <c r="K2" s="301" t="s">
        <v>63</v>
      </c>
      <c r="L2" s="36" t="str">
        <f>표지!B8</f>
        <v>울진 금강송 소광</v>
      </c>
    </row>
    <row r="3" spans="1:17" s="7" customFormat="1" ht="22.5" customHeight="1" thickBot="1">
      <c r="A3" s="8" t="s">
        <v>15</v>
      </c>
      <c r="B3" s="9" t="s">
        <v>16</v>
      </c>
      <c r="C3" s="9" t="s">
        <v>17</v>
      </c>
      <c r="D3" s="9" t="s">
        <v>25</v>
      </c>
      <c r="E3" s="9" t="s">
        <v>26</v>
      </c>
      <c r="F3" s="9" t="s">
        <v>27</v>
      </c>
      <c r="G3" s="10" t="s">
        <v>18</v>
      </c>
      <c r="H3" s="8" t="s">
        <v>15</v>
      </c>
      <c r="I3" s="9" t="s">
        <v>16</v>
      </c>
      <c r="J3" s="296" t="s">
        <v>17</v>
      </c>
      <c r="K3" s="9" t="s">
        <v>25</v>
      </c>
      <c r="L3" s="9" t="s">
        <v>26</v>
      </c>
      <c r="M3" s="9" t="s">
        <v>27</v>
      </c>
      <c r="N3" s="10" t="s">
        <v>18</v>
      </c>
    </row>
    <row r="4" spans="1:17" s="7" customFormat="1" ht="22.5" customHeight="1" thickTop="1">
      <c r="A4" s="11" t="s">
        <v>28</v>
      </c>
      <c r="B4" s="12" t="s">
        <v>29</v>
      </c>
      <c r="C4" s="12"/>
      <c r="D4" s="13">
        <f t="shared" ref="D4:D13" si="0">SUM(E4:F4)</f>
        <v>600</v>
      </c>
      <c r="E4" s="13">
        <f>토적계산표!D35</f>
        <v>600</v>
      </c>
      <c r="F4" s="13"/>
      <c r="G4" s="14"/>
      <c r="H4" s="372" t="s">
        <v>132</v>
      </c>
      <c r="I4" s="373"/>
      <c r="J4" s="297"/>
      <c r="K4" s="60">
        <f t="shared" ref="K4:K9" si="1">SUM(L4:M4)</f>
        <v>1305</v>
      </c>
      <c r="L4" s="60">
        <f>L5+L12+L8</f>
        <v>1305</v>
      </c>
      <c r="M4" s="60"/>
      <c r="N4" s="61"/>
    </row>
    <row r="5" spans="1:17" s="7" customFormat="1" ht="22.5" customHeight="1">
      <c r="A5" s="383" t="s">
        <v>129</v>
      </c>
      <c r="B5" s="384" t="s">
        <v>30</v>
      </c>
      <c r="C5" s="380"/>
      <c r="D5" s="15">
        <f t="shared" si="0"/>
        <v>1173.1999999999998</v>
      </c>
      <c r="E5" s="16">
        <f>SUM(E6:E6)</f>
        <v>1173.1999999999998</v>
      </c>
      <c r="F5" s="16"/>
      <c r="G5" s="17"/>
      <c r="H5" s="74" t="s">
        <v>31</v>
      </c>
      <c r="I5" s="4" t="s">
        <v>19</v>
      </c>
      <c r="J5" s="294"/>
      <c r="K5" s="25">
        <f t="shared" si="1"/>
        <v>485.51</v>
      </c>
      <c r="L5" s="26">
        <f>SUM(L6:L7)</f>
        <v>485.51</v>
      </c>
      <c r="M5" s="26"/>
      <c r="N5" s="27"/>
    </row>
    <row r="6" spans="1:17" s="7" customFormat="1" ht="22.5" customHeight="1">
      <c r="A6" s="377"/>
      <c r="B6" s="385"/>
      <c r="C6" s="382"/>
      <c r="D6" s="21">
        <f t="shared" si="0"/>
        <v>1173.1999999999998</v>
      </c>
      <c r="E6" s="21">
        <f>토적계산표!AS35*0.7</f>
        <v>1173.1999999999998</v>
      </c>
      <c r="F6" s="22"/>
      <c r="G6" s="231"/>
      <c r="H6" s="75"/>
      <c r="I6" s="18"/>
      <c r="J6" s="291" t="s">
        <v>32</v>
      </c>
      <c r="K6" s="19">
        <f t="shared" si="1"/>
        <v>257.52999999999997</v>
      </c>
      <c r="L6" s="19">
        <f>횡무대!E224</f>
        <v>257.52999999999997</v>
      </c>
      <c r="M6" s="19"/>
      <c r="N6" s="28"/>
    </row>
    <row r="7" spans="1:17" s="7" customFormat="1" ht="22.5" customHeight="1">
      <c r="A7" s="386" t="s">
        <v>130</v>
      </c>
      <c r="B7" s="380" t="s">
        <v>19</v>
      </c>
      <c r="C7" s="24"/>
      <c r="D7" s="25">
        <f t="shared" si="0"/>
        <v>5040.2000000000007</v>
      </c>
      <c r="E7" s="26">
        <f>SUM(E8:E11)</f>
        <v>5040.2000000000007</v>
      </c>
      <c r="F7" s="26"/>
      <c r="G7" s="27"/>
      <c r="H7" s="77"/>
      <c r="I7" s="20"/>
      <c r="J7" s="292" t="s">
        <v>33</v>
      </c>
      <c r="K7" s="21">
        <f t="shared" si="1"/>
        <v>227.98</v>
      </c>
      <c r="L7" s="21">
        <f>종무대!K42</f>
        <v>227.98</v>
      </c>
      <c r="M7" s="21"/>
      <c r="N7" s="29"/>
    </row>
    <row r="8" spans="1:17" s="7" customFormat="1" ht="22.5" customHeight="1">
      <c r="A8" s="387"/>
      <c r="B8" s="381"/>
      <c r="C8" s="291" t="s">
        <v>20</v>
      </c>
      <c r="D8" s="19">
        <f t="shared" si="0"/>
        <v>2748.6</v>
      </c>
      <c r="E8" s="19">
        <f>토적계산표!F35</f>
        <v>2748.6</v>
      </c>
      <c r="F8" s="19"/>
      <c r="G8" s="28"/>
      <c r="H8" s="74" t="s">
        <v>219</v>
      </c>
      <c r="I8" s="4"/>
      <c r="J8" s="298"/>
      <c r="K8" s="25">
        <f t="shared" si="1"/>
        <v>472.43</v>
      </c>
      <c r="L8" s="26">
        <f>SUM(L9:L11)</f>
        <v>472.43</v>
      </c>
      <c r="M8" s="26"/>
      <c r="N8" s="27"/>
      <c r="P8" s="316"/>
    </row>
    <row r="9" spans="1:17" s="7" customFormat="1" ht="22.5" customHeight="1">
      <c r="A9" s="387"/>
      <c r="B9" s="381"/>
      <c r="C9" s="291" t="s">
        <v>206</v>
      </c>
      <c r="D9" s="19">
        <f>E9*G9</f>
        <v>2291.6000000000004</v>
      </c>
      <c r="E9" s="314">
        <f>토적계산표!I35</f>
        <v>2291.6000000000004</v>
      </c>
      <c r="F9" s="19"/>
      <c r="G9" s="339">
        <v>1</v>
      </c>
      <c r="H9" s="75"/>
      <c r="I9" s="18" t="s">
        <v>19</v>
      </c>
      <c r="J9" s="291" t="s">
        <v>20</v>
      </c>
      <c r="K9" s="19">
        <f t="shared" si="1"/>
        <v>178.37</v>
      </c>
      <c r="L9" s="19">
        <f>도쟈!E29</f>
        <v>178.37</v>
      </c>
      <c r="M9" s="19"/>
      <c r="N9" s="28"/>
      <c r="Q9" s="316"/>
    </row>
    <row r="10" spans="1:17" s="7" customFormat="1" ht="22.5" customHeight="1">
      <c r="A10" s="387"/>
      <c r="B10" s="382"/>
      <c r="C10" s="292" t="s">
        <v>207</v>
      </c>
      <c r="D10" s="21">
        <f>E10*0.5</f>
        <v>0</v>
      </c>
      <c r="E10" s="315">
        <f>토적계산표!O35</f>
        <v>0</v>
      </c>
      <c r="F10" s="21"/>
      <c r="G10" s="225"/>
      <c r="H10" s="76"/>
      <c r="I10" s="18" t="s">
        <v>19</v>
      </c>
      <c r="J10" s="291" t="s">
        <v>206</v>
      </c>
      <c r="K10" s="19">
        <f t="shared" ref="K10:K15" si="2">SUM(L10:M10)</f>
        <v>294.06</v>
      </c>
      <c r="L10" s="19">
        <f>도쟈!G29</f>
        <v>294.06</v>
      </c>
      <c r="M10" s="19"/>
      <c r="N10" s="59"/>
    </row>
    <row r="11" spans="1:17" s="7" customFormat="1" ht="22.5" customHeight="1">
      <c r="A11" s="388"/>
      <c r="B11" s="161" t="str">
        <f>B12</f>
        <v>㎥</v>
      </c>
      <c r="C11" s="293" t="s">
        <v>216</v>
      </c>
      <c r="D11" s="162">
        <f>E9-D9</f>
        <v>0</v>
      </c>
      <c r="E11" s="162"/>
      <c r="F11" s="162"/>
      <c r="G11" s="341">
        <f>1-G9</f>
        <v>0</v>
      </c>
      <c r="H11" s="76"/>
      <c r="I11" s="18" t="s">
        <v>19</v>
      </c>
      <c r="J11" s="292" t="s">
        <v>207</v>
      </c>
      <c r="K11" s="19">
        <f t="shared" si="2"/>
        <v>0</v>
      </c>
      <c r="L11" s="19">
        <f>도쟈!I29</f>
        <v>0</v>
      </c>
      <c r="M11" s="19"/>
      <c r="N11" s="59"/>
    </row>
    <row r="12" spans="1:17" s="7" customFormat="1" ht="22.5" customHeight="1">
      <c r="A12" s="378" t="s">
        <v>131</v>
      </c>
      <c r="B12" s="380" t="s">
        <v>19</v>
      </c>
      <c r="C12" s="294"/>
      <c r="D12" s="25">
        <f t="shared" si="0"/>
        <v>54</v>
      </c>
      <c r="E12" s="26">
        <f>SUM(E13:F15)</f>
        <v>54</v>
      </c>
      <c r="F12" s="26"/>
      <c r="G12" s="27"/>
      <c r="H12" s="74" t="s">
        <v>22</v>
      </c>
      <c r="I12" s="4"/>
      <c r="J12" s="298"/>
      <c r="K12" s="25">
        <f t="shared" si="2"/>
        <v>347.06</v>
      </c>
      <c r="L12" s="26">
        <f>SUM(L13:M15)</f>
        <v>347.06</v>
      </c>
      <c r="M12" s="26"/>
      <c r="N12" s="89"/>
    </row>
    <row r="13" spans="1:17" s="7" customFormat="1" ht="22.5" customHeight="1">
      <c r="A13" s="376"/>
      <c r="B13" s="381"/>
      <c r="C13" s="291" t="s">
        <v>20</v>
      </c>
      <c r="D13" s="19">
        <f t="shared" si="0"/>
        <v>46</v>
      </c>
      <c r="E13" s="19">
        <f>토적계산표!AB35</f>
        <v>46</v>
      </c>
      <c r="F13" s="19"/>
      <c r="G13" s="28"/>
      <c r="H13" s="75"/>
      <c r="I13" s="18" t="s">
        <v>19</v>
      </c>
      <c r="J13" s="291" t="s">
        <v>20</v>
      </c>
      <c r="K13" s="19">
        <f t="shared" si="2"/>
        <v>147.44</v>
      </c>
      <c r="L13" s="19">
        <f>덤프!E14</f>
        <v>147.44</v>
      </c>
      <c r="M13" s="19"/>
      <c r="N13" s="28"/>
    </row>
    <row r="14" spans="1:17" s="7" customFormat="1" ht="22.5" customHeight="1">
      <c r="A14" s="379"/>
      <c r="B14" s="381"/>
      <c r="C14" s="291" t="str">
        <f>C9</f>
        <v>연암</v>
      </c>
      <c r="D14" s="19">
        <f>E14</f>
        <v>8</v>
      </c>
      <c r="E14" s="19">
        <f>토적계산표!AD35</f>
        <v>8</v>
      </c>
      <c r="F14" s="19"/>
      <c r="G14" s="28"/>
      <c r="H14" s="76"/>
      <c r="I14" s="152" t="s">
        <v>19</v>
      </c>
      <c r="J14" s="291" t="s">
        <v>206</v>
      </c>
      <c r="K14" s="58">
        <f t="shared" si="2"/>
        <v>199.62</v>
      </c>
      <c r="L14" s="58">
        <f>덤프!G14</f>
        <v>199.62</v>
      </c>
      <c r="M14" s="58"/>
      <c r="N14" s="59"/>
    </row>
    <row r="15" spans="1:17" s="7" customFormat="1" ht="22.5" customHeight="1">
      <c r="A15" s="379"/>
      <c r="B15" s="382"/>
      <c r="C15" s="292" t="s">
        <v>207</v>
      </c>
      <c r="D15" s="19">
        <f>E15</f>
        <v>0</v>
      </c>
      <c r="E15" s="19">
        <f>토적계산표!AF35</f>
        <v>0</v>
      </c>
      <c r="F15" s="21"/>
      <c r="G15" s="29"/>
      <c r="H15" s="76"/>
      <c r="I15" s="152" t="s">
        <v>19</v>
      </c>
      <c r="J15" s="292" t="s">
        <v>207</v>
      </c>
      <c r="K15" s="58">
        <f t="shared" si="2"/>
        <v>0</v>
      </c>
      <c r="L15" s="58">
        <f>덤프!I14</f>
        <v>0</v>
      </c>
      <c r="M15" s="58"/>
      <c r="N15" s="59"/>
    </row>
    <row r="16" spans="1:17" s="7" customFormat="1" ht="22.5" customHeight="1">
      <c r="A16" s="375" t="s">
        <v>218</v>
      </c>
      <c r="B16" s="4" t="s">
        <v>23</v>
      </c>
      <c r="C16" s="294"/>
      <c r="D16" s="25">
        <f>ROUND(SUM(D17:D18),-1)</f>
        <v>1250</v>
      </c>
      <c r="E16" s="26">
        <f>ROUND(SUM(E17:E18),-1)</f>
        <v>1490</v>
      </c>
      <c r="F16" s="26"/>
      <c r="G16" s="89">
        <f>E16/2</f>
        <v>745</v>
      </c>
      <c r="H16" s="30" t="s">
        <v>213</v>
      </c>
      <c r="I16" s="31" t="s">
        <v>34</v>
      </c>
      <c r="J16" s="299"/>
      <c r="K16" s="32">
        <f>L16</f>
        <v>2938.3893333333335</v>
      </c>
      <c r="L16" s="32">
        <f>사토운반!H15</f>
        <v>2938.3893333333335</v>
      </c>
      <c r="M16" s="32"/>
      <c r="N16" s="160"/>
    </row>
    <row r="17" spans="1:17" s="7" customFormat="1" ht="22.5" customHeight="1">
      <c r="A17" s="376"/>
      <c r="B17" s="18" t="s">
        <v>21</v>
      </c>
      <c r="C17" s="291" t="s">
        <v>6</v>
      </c>
      <c r="D17" s="328">
        <f>E17*G17</f>
        <v>790.2</v>
      </c>
      <c r="E17" s="19">
        <f>토적계산표!AO35</f>
        <v>878</v>
      </c>
      <c r="F17" s="19"/>
      <c r="G17" s="330">
        <v>0.9</v>
      </c>
      <c r="H17" s="383" t="s">
        <v>133</v>
      </c>
      <c r="I17" s="384" t="s">
        <v>128</v>
      </c>
      <c r="J17" s="291" t="s">
        <v>32</v>
      </c>
      <c r="K17" s="15">
        <f t="shared" ref="K17:K18" si="3">SUM(L17:M17)</f>
        <v>5</v>
      </c>
      <c r="L17" s="16">
        <f>E4/100*1+Q17</f>
        <v>5</v>
      </c>
      <c r="M17" s="16"/>
      <c r="N17" s="17"/>
      <c r="P17" s="229" t="s">
        <v>134</v>
      </c>
      <c r="Q17" s="230">
        <v>-1</v>
      </c>
    </row>
    <row r="18" spans="1:17" s="7" customFormat="1" ht="22.5" customHeight="1">
      <c r="A18" s="377"/>
      <c r="B18" s="20" t="s">
        <v>21</v>
      </c>
      <c r="C18" s="292" t="s">
        <v>5</v>
      </c>
      <c r="D18" s="329">
        <f>E18*G18</f>
        <v>456</v>
      </c>
      <c r="E18" s="21">
        <f>토적계산표!AM35</f>
        <v>608</v>
      </c>
      <c r="F18" s="21"/>
      <c r="G18" s="340">
        <v>0.75</v>
      </c>
      <c r="H18" s="377"/>
      <c r="I18" s="385"/>
      <c r="J18" s="292" t="s">
        <v>33</v>
      </c>
      <c r="K18" s="21">
        <f t="shared" si="3"/>
        <v>7</v>
      </c>
      <c r="L18" s="21">
        <v>7</v>
      </c>
      <c r="M18" s="22"/>
      <c r="N18" s="23"/>
      <c r="P18" s="229"/>
      <c r="Q18" s="230"/>
    </row>
    <row r="19" spans="1:17" s="7" customFormat="1" ht="22.5" customHeight="1">
      <c r="A19" s="30" t="s">
        <v>222</v>
      </c>
      <c r="B19" s="31" t="str">
        <f>B18</f>
        <v>㎡</v>
      </c>
      <c r="C19" s="31"/>
      <c r="D19" s="32">
        <f>E19</f>
        <v>2526</v>
      </c>
      <c r="E19" s="32">
        <f>토적계산표!AU35</f>
        <v>2526</v>
      </c>
      <c r="F19" s="32"/>
      <c r="G19" s="225"/>
      <c r="H19" s="30" t="s">
        <v>145</v>
      </c>
      <c r="I19" s="31" t="s">
        <v>146</v>
      </c>
      <c r="J19" s="299"/>
      <c r="K19" s="32">
        <f>L19</f>
        <v>298</v>
      </c>
      <c r="L19" s="32">
        <f>토적계산표!AQ35</f>
        <v>298</v>
      </c>
      <c r="M19" s="32"/>
      <c r="N19" s="160"/>
    </row>
    <row r="20" spans="1:17" s="7" customFormat="1" ht="24" customHeight="1">
      <c r="H20" s="30"/>
      <c r="I20" s="31"/>
      <c r="J20" s="299"/>
      <c r="K20" s="32"/>
      <c r="L20" s="32"/>
      <c r="M20" s="32"/>
      <c r="N20" s="160"/>
    </row>
    <row r="21" spans="1:17" s="7" customFormat="1" ht="24" customHeight="1">
      <c r="J21" s="295"/>
    </row>
    <row r="22" spans="1:17" s="7" customFormat="1" ht="24" customHeight="1">
      <c r="D22" s="7" t="s">
        <v>153</v>
      </c>
      <c r="J22" s="295"/>
    </row>
    <row r="23" spans="1:17" s="7" customFormat="1" ht="24" customHeight="1">
      <c r="J23" s="295"/>
    </row>
    <row r="24" spans="1:17" s="7" customFormat="1" ht="24" customHeight="1">
      <c r="J24" s="295"/>
    </row>
    <row r="25" spans="1:17" s="7" customFormat="1" ht="24" customHeight="1">
      <c r="J25" s="295"/>
    </row>
    <row r="26" spans="1:17" s="7" customFormat="1" ht="24" customHeight="1">
      <c r="J26" s="295"/>
    </row>
    <row r="27" spans="1:17" s="7" customFormat="1" ht="24" customHeight="1">
      <c r="I27" s="295"/>
    </row>
    <row r="28" spans="1:17" s="7" customFormat="1" ht="24" customHeight="1">
      <c r="J28" s="295"/>
    </row>
    <row r="29" spans="1:17" s="7" customFormat="1" ht="24" customHeight="1">
      <c r="J29" s="295"/>
    </row>
    <row r="30" spans="1:17" s="7" customFormat="1" ht="24" customHeight="1">
      <c r="J30" s="295"/>
    </row>
    <row r="31" spans="1:17" s="7" customFormat="1" ht="24" customHeight="1">
      <c r="J31" s="295"/>
    </row>
    <row r="38" spans="1:7">
      <c r="E38" s="34"/>
      <c r="F38" s="34"/>
      <c r="G38" s="34"/>
    </row>
    <row r="40" spans="1:7">
      <c r="A40" s="35"/>
    </row>
  </sheetData>
  <mergeCells count="12">
    <mergeCell ref="H4:I4"/>
    <mergeCell ref="A1:N1"/>
    <mergeCell ref="A16:A18"/>
    <mergeCell ref="A12:A15"/>
    <mergeCell ref="B12:B15"/>
    <mergeCell ref="A5:A6"/>
    <mergeCell ref="B5:B6"/>
    <mergeCell ref="C5:C6"/>
    <mergeCell ref="H17:H18"/>
    <mergeCell ref="I17:I18"/>
    <mergeCell ref="B7:B10"/>
    <mergeCell ref="A7:A11"/>
  </mergeCells>
  <phoneticPr fontId="62" type="noConversion"/>
  <printOptions horizontalCentered="1" verticalCentered="1"/>
  <pageMargins left="0.93" right="0.74803149606299213" top="0.8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5"/>
  <sheetViews>
    <sheetView view="pageBreakPreview" zoomScale="70" zoomScaleNormal="40" zoomScaleSheetLayoutView="70" workbookViewId="0">
      <pane xSplit="4" ySplit="3" topLeftCell="E4" activePane="bottomRight" state="frozen"/>
      <selection activeCell="F29" sqref="F29"/>
      <selection pane="topRight" activeCell="F29" sqref="F29"/>
      <selection pane="bottomLeft" activeCell="F29" sqref="F29"/>
      <selection pane="bottomRight" activeCell="BA19" sqref="BA19"/>
    </sheetView>
  </sheetViews>
  <sheetFormatPr defaultRowHeight="13.5"/>
  <cols>
    <col min="1" max="1" width="5.33203125" style="1" customWidth="1"/>
    <col min="2" max="2" width="8.88671875" style="138"/>
    <col min="3" max="3" width="5.5546875" style="2" customWidth="1"/>
    <col min="4" max="4" width="4.6640625" style="2" customWidth="1"/>
    <col min="5" max="5" width="5.5546875" style="1" customWidth="1"/>
    <col min="6" max="6" width="7.33203125" style="1" bestFit="1" customWidth="1"/>
    <col min="7" max="8" width="5.5546875" style="1" customWidth="1"/>
    <col min="9" max="10" width="7.33203125" style="1" bestFit="1" customWidth="1"/>
    <col min="11" max="13" width="6.44140625" style="1" hidden="1" customWidth="1"/>
    <col min="14" max="15" width="5.33203125" style="1" hidden="1" customWidth="1"/>
    <col min="16" max="16" width="6.5546875" style="1" hidden="1" customWidth="1"/>
    <col min="17" max="22" width="5.5546875" style="1" hidden="1" customWidth="1"/>
    <col min="23" max="25" width="5.33203125" style="1" hidden="1" customWidth="1"/>
    <col min="26" max="26" width="6.6640625" style="1" bestFit="1" customWidth="1"/>
    <col min="27" max="27" width="5.44140625" style="1" bestFit="1" customWidth="1"/>
    <col min="28" max="28" width="5.21875" style="1" bestFit="1" customWidth="1"/>
    <col min="29" max="29" width="5.44140625" style="1" bestFit="1" customWidth="1"/>
    <col min="30" max="30" width="5.21875" style="1" bestFit="1" customWidth="1"/>
    <col min="31" max="31" width="5.44140625" style="1" hidden="1" customWidth="1"/>
    <col min="32" max="32" width="5.21875" style="1" hidden="1" customWidth="1"/>
    <col min="33" max="33" width="6.21875" style="1" bestFit="1" customWidth="1"/>
    <col min="34" max="34" width="8" style="1" bestFit="1" customWidth="1"/>
    <col min="35" max="35" width="5.77734375" style="1" customWidth="1"/>
    <col min="36" max="36" width="7.21875" style="1" bestFit="1" customWidth="1"/>
    <col min="37" max="37" width="7.21875" style="37" customWidth="1"/>
    <col min="38" max="39" width="5.5546875" style="1" customWidth="1"/>
    <col min="40" max="40" width="6.21875" style="1" customWidth="1"/>
    <col min="41" max="41" width="7.44140625" style="1" customWidth="1"/>
    <col min="42" max="42" width="5.33203125" style="135" customWidth="1"/>
    <col min="43" max="43" width="6.44140625" style="1" customWidth="1"/>
    <col min="44" max="44" width="5.33203125" style="135" customWidth="1"/>
    <col min="45" max="45" width="7.44140625" style="1" customWidth="1"/>
    <col min="46" max="46" width="5.33203125" style="135" customWidth="1"/>
    <col min="47" max="47" width="7.44140625" style="1" customWidth="1"/>
    <col min="48" max="16384" width="8.88671875" style="1"/>
  </cols>
  <sheetData>
    <row r="1" spans="1:47" ht="18.75" customHeight="1">
      <c r="C1" s="399" t="s">
        <v>69</v>
      </c>
      <c r="D1" s="396" t="s">
        <v>0</v>
      </c>
      <c r="E1" s="404" t="s">
        <v>47</v>
      </c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6"/>
      <c r="Q1" s="396" t="s">
        <v>89</v>
      </c>
      <c r="R1" s="396"/>
      <c r="S1" s="396"/>
      <c r="T1" s="396"/>
      <c r="U1" s="396"/>
      <c r="V1" s="396"/>
      <c r="W1" s="396"/>
      <c r="X1" s="396"/>
      <c r="Y1" s="396"/>
      <c r="Z1" s="396" t="s">
        <v>1</v>
      </c>
      <c r="AA1" s="404" t="s">
        <v>198</v>
      </c>
      <c r="AB1" s="405"/>
      <c r="AC1" s="405"/>
      <c r="AD1" s="405"/>
      <c r="AE1" s="405"/>
      <c r="AF1" s="406"/>
      <c r="AG1" s="396" t="s">
        <v>57</v>
      </c>
      <c r="AH1" s="396"/>
      <c r="AI1" s="396" t="s">
        <v>2</v>
      </c>
      <c r="AJ1" s="396" t="s">
        <v>3</v>
      </c>
      <c r="AK1" s="407" t="s">
        <v>4</v>
      </c>
      <c r="AL1" s="396" t="s">
        <v>217</v>
      </c>
      <c r="AM1" s="396"/>
      <c r="AN1" s="396"/>
      <c r="AO1" s="396"/>
      <c r="AP1" s="396" t="s">
        <v>151</v>
      </c>
      <c r="AQ1" s="390"/>
      <c r="AR1" s="389" t="s">
        <v>58</v>
      </c>
      <c r="AS1" s="390"/>
      <c r="AT1" s="389" t="s">
        <v>221</v>
      </c>
      <c r="AU1" s="390"/>
    </row>
    <row r="2" spans="1:47" ht="18.75" customHeight="1">
      <c r="A2" s="1" t="s">
        <v>44</v>
      </c>
      <c r="C2" s="400"/>
      <c r="D2" s="391"/>
      <c r="E2" s="391" t="s">
        <v>48</v>
      </c>
      <c r="F2" s="391"/>
      <c r="G2" s="391"/>
      <c r="H2" s="391" t="s">
        <v>49</v>
      </c>
      <c r="I2" s="391"/>
      <c r="J2" s="391"/>
      <c r="K2" s="391" t="s">
        <v>49</v>
      </c>
      <c r="L2" s="391"/>
      <c r="M2" s="391"/>
      <c r="N2" s="391" t="s">
        <v>50</v>
      </c>
      <c r="O2" s="391"/>
      <c r="P2" s="391"/>
      <c r="Q2" s="391" t="s">
        <v>92</v>
      </c>
      <c r="R2" s="391"/>
      <c r="S2" s="391"/>
      <c r="T2" s="409" t="s">
        <v>93</v>
      </c>
      <c r="U2" s="410"/>
      <c r="V2" s="411"/>
      <c r="W2" s="391" t="s">
        <v>50</v>
      </c>
      <c r="X2" s="391"/>
      <c r="Y2" s="391"/>
      <c r="Z2" s="391"/>
      <c r="AA2" s="402" t="s">
        <v>114</v>
      </c>
      <c r="AB2" s="403"/>
      <c r="AC2" s="402" t="s">
        <v>115</v>
      </c>
      <c r="AD2" s="403"/>
      <c r="AE2" s="402" t="s">
        <v>50</v>
      </c>
      <c r="AF2" s="403"/>
      <c r="AG2" s="391"/>
      <c r="AH2" s="391"/>
      <c r="AI2" s="391"/>
      <c r="AJ2" s="391"/>
      <c r="AK2" s="408"/>
      <c r="AL2" s="391" t="s">
        <v>5</v>
      </c>
      <c r="AM2" s="391"/>
      <c r="AN2" s="391" t="s">
        <v>6</v>
      </c>
      <c r="AO2" s="391"/>
      <c r="AP2" s="397" t="s">
        <v>116</v>
      </c>
      <c r="AQ2" s="394" t="s">
        <v>14</v>
      </c>
      <c r="AR2" s="392" t="s">
        <v>13</v>
      </c>
      <c r="AS2" s="394" t="s">
        <v>14</v>
      </c>
      <c r="AT2" s="392" t="s">
        <v>13</v>
      </c>
      <c r="AU2" s="394" t="s">
        <v>14</v>
      </c>
    </row>
    <row r="3" spans="1:47" ht="18.75" customHeight="1">
      <c r="A3" s="1" t="s">
        <v>13</v>
      </c>
      <c r="C3" s="401"/>
      <c r="D3" s="391"/>
      <c r="E3" s="279" t="s">
        <v>7</v>
      </c>
      <c r="F3" s="279" t="s">
        <v>8</v>
      </c>
      <c r="G3" s="279" t="s">
        <v>9</v>
      </c>
      <c r="H3" s="279" t="s">
        <v>7</v>
      </c>
      <c r="I3" s="279" t="s">
        <v>8</v>
      </c>
      <c r="J3" s="279" t="s">
        <v>9</v>
      </c>
      <c r="K3" s="279" t="s">
        <v>7</v>
      </c>
      <c r="L3" s="279" t="s">
        <v>8</v>
      </c>
      <c r="M3" s="279" t="s">
        <v>9</v>
      </c>
      <c r="N3" s="279" t="s">
        <v>7</v>
      </c>
      <c r="O3" s="279" t="s">
        <v>8</v>
      </c>
      <c r="P3" s="279" t="s">
        <v>9</v>
      </c>
      <c r="Q3" s="279" t="s">
        <v>7</v>
      </c>
      <c r="R3" s="279" t="s">
        <v>8</v>
      </c>
      <c r="S3" s="279" t="s">
        <v>9</v>
      </c>
      <c r="T3" s="279" t="s">
        <v>7</v>
      </c>
      <c r="U3" s="279" t="s">
        <v>8</v>
      </c>
      <c r="V3" s="279" t="s">
        <v>9</v>
      </c>
      <c r="W3" s="279" t="s">
        <v>7</v>
      </c>
      <c r="X3" s="279" t="s">
        <v>8</v>
      </c>
      <c r="Y3" s="279" t="s">
        <v>9</v>
      </c>
      <c r="Z3" s="391"/>
      <c r="AA3" s="279" t="s">
        <v>7</v>
      </c>
      <c r="AB3" s="279" t="s">
        <v>8</v>
      </c>
      <c r="AC3" s="279" t="s">
        <v>7</v>
      </c>
      <c r="AD3" s="279" t="s">
        <v>8</v>
      </c>
      <c r="AE3" s="279" t="s">
        <v>7</v>
      </c>
      <c r="AF3" s="279" t="s">
        <v>8</v>
      </c>
      <c r="AG3" s="279" t="s">
        <v>7</v>
      </c>
      <c r="AH3" s="279" t="s">
        <v>8</v>
      </c>
      <c r="AI3" s="391"/>
      <c r="AJ3" s="391"/>
      <c r="AK3" s="408"/>
      <c r="AL3" s="279" t="s">
        <v>10</v>
      </c>
      <c r="AM3" s="279" t="s">
        <v>11</v>
      </c>
      <c r="AN3" s="279" t="s">
        <v>10</v>
      </c>
      <c r="AO3" s="279" t="s">
        <v>11</v>
      </c>
      <c r="AP3" s="398"/>
      <c r="AQ3" s="395"/>
      <c r="AR3" s="393"/>
      <c r="AS3" s="395"/>
      <c r="AT3" s="393"/>
      <c r="AU3" s="395"/>
    </row>
    <row r="4" spans="1:47" s="78" customFormat="1" ht="21" customHeight="1">
      <c r="B4" s="139"/>
      <c r="C4" s="150" t="s">
        <v>108</v>
      </c>
      <c r="D4" s="86">
        <f>자료토적!B4</f>
        <v>0</v>
      </c>
      <c r="E4" s="79">
        <f>자료토적!E4</f>
        <v>0</v>
      </c>
      <c r="F4" s="80">
        <v>0</v>
      </c>
      <c r="G4" s="80">
        <v>0</v>
      </c>
      <c r="H4" s="79">
        <f>자료토적!F4</f>
        <v>0</v>
      </c>
      <c r="I4" s="81">
        <v>0</v>
      </c>
      <c r="J4" s="82">
        <f>I4*1</f>
        <v>0</v>
      </c>
      <c r="K4" s="79">
        <f>자료토적!G4</f>
        <v>0</v>
      </c>
      <c r="L4" s="81">
        <v>0</v>
      </c>
      <c r="M4" s="82">
        <f>L4*1</f>
        <v>0</v>
      </c>
      <c r="N4" s="79">
        <f>자료토적!H4</f>
        <v>0</v>
      </c>
      <c r="O4" s="81">
        <v>0</v>
      </c>
      <c r="P4" s="81">
        <f>O4*1</f>
        <v>0</v>
      </c>
      <c r="Q4" s="82">
        <f>자료토적!O4</f>
        <v>0</v>
      </c>
      <c r="R4" s="81">
        <v>0</v>
      </c>
      <c r="S4" s="81">
        <v>0</v>
      </c>
      <c r="T4" s="145">
        <f>자료토적!P4</f>
        <v>0</v>
      </c>
      <c r="U4" s="81"/>
      <c r="V4" s="81"/>
      <c r="W4" s="82"/>
      <c r="X4" s="81"/>
      <c r="Y4" s="81"/>
      <c r="Z4" s="83">
        <f>+G4+M4+P4+J4</f>
        <v>0</v>
      </c>
      <c r="AA4" s="82">
        <f>자료토적!Q4</f>
        <v>0</v>
      </c>
      <c r="AB4" s="81">
        <v>0</v>
      </c>
      <c r="AC4" s="82">
        <f>자료토적!R4</f>
        <v>0</v>
      </c>
      <c r="AD4" s="81">
        <v>0</v>
      </c>
      <c r="AE4" s="79">
        <f>자료토적!S4</f>
        <v>0</v>
      </c>
      <c r="AF4" s="80">
        <v>0</v>
      </c>
      <c r="AG4" s="326">
        <f>자료토적!J4</f>
        <v>0.1</v>
      </c>
      <c r="AH4" s="81">
        <v>0</v>
      </c>
      <c r="AI4" s="80">
        <v>0</v>
      </c>
      <c r="AJ4" s="80">
        <v>0</v>
      </c>
      <c r="AK4" s="84">
        <v>0</v>
      </c>
      <c r="AL4" s="79">
        <f>자료토적!L4</f>
        <v>0.1</v>
      </c>
      <c r="AM4" s="80">
        <v>0</v>
      </c>
      <c r="AN4" s="79">
        <f>자료토적!M4</f>
        <v>0</v>
      </c>
      <c r="AO4" s="80">
        <v>0</v>
      </c>
      <c r="AP4" s="79">
        <f>자료토적!N4</f>
        <v>0</v>
      </c>
      <c r="AQ4" s="85">
        <v>0</v>
      </c>
      <c r="AR4" s="255">
        <f>자료토적!K4</f>
        <v>0</v>
      </c>
      <c r="AS4" s="85">
        <v>0</v>
      </c>
      <c r="AT4" s="255">
        <f>자료토적!T4</f>
        <v>4</v>
      </c>
      <c r="AU4" s="85">
        <v>0</v>
      </c>
    </row>
    <row r="5" spans="1:47" s="78" customFormat="1" ht="21" customHeight="1">
      <c r="A5" s="78">
        <f t="shared" ref="A5" si="0">A4+D5</f>
        <v>20</v>
      </c>
      <c r="B5" s="141">
        <f t="shared" ref="B5" si="1">AK5</f>
        <v>-3</v>
      </c>
      <c r="C5" s="137" t="str">
        <f>자료토적!D5</f>
        <v>1+0</v>
      </c>
      <c r="D5" s="86">
        <f>자료토적!B5</f>
        <v>20</v>
      </c>
      <c r="E5" s="79">
        <f>자료토적!E5</f>
        <v>0</v>
      </c>
      <c r="F5" s="83">
        <f>ROUND((+E4+E5)/2*$D5,2)</f>
        <v>0</v>
      </c>
      <c r="G5" s="83">
        <f t="shared" ref="G5:G12" si="2">+F5*$G$40</f>
        <v>0</v>
      </c>
      <c r="H5" s="79">
        <f>자료토적!F5</f>
        <v>0</v>
      </c>
      <c r="I5" s="83">
        <f>ROUND((+H4+H5)/2*$D5,2)</f>
        <v>0</v>
      </c>
      <c r="J5" s="83">
        <f t="shared" ref="J5:J12" si="3">+I5*$J$40</f>
        <v>0</v>
      </c>
      <c r="K5" s="79">
        <f>자료토적!G5</f>
        <v>0</v>
      </c>
      <c r="L5" s="83">
        <f>ROUND((+K4+K5)/2*$D5,2)</f>
        <v>0</v>
      </c>
      <c r="M5" s="83">
        <f t="shared" ref="M5:M12" si="4">+L5*$M$40</f>
        <v>0</v>
      </c>
      <c r="N5" s="79">
        <f>자료토적!H5</f>
        <v>0</v>
      </c>
      <c r="O5" s="83">
        <f>ROUND((+N4+N5)/2*$D5,2)</f>
        <v>0</v>
      </c>
      <c r="P5" s="83">
        <f t="shared" ref="P5:P12" si="5">+O5*$P$40</f>
        <v>0</v>
      </c>
      <c r="Q5" s="82">
        <f>자료토적!O5</f>
        <v>0</v>
      </c>
      <c r="R5" s="83">
        <f>ROUND((+Q4+Q5)/2*$D5,2)</f>
        <v>0</v>
      </c>
      <c r="S5" s="83">
        <f t="shared" ref="S5:S12" si="6">+R5*$G$40</f>
        <v>0</v>
      </c>
      <c r="T5" s="145">
        <f>자료토적!P5</f>
        <v>0</v>
      </c>
      <c r="U5" s="83">
        <f t="shared" ref="U5" si="7">ROUND((+T4+T5)/2*$D5,2)</f>
        <v>0</v>
      </c>
      <c r="V5" s="83">
        <f t="shared" ref="V5:V12" si="8">+U5*$M$40</f>
        <v>0</v>
      </c>
      <c r="W5" s="82"/>
      <c r="X5" s="83"/>
      <c r="Y5" s="83"/>
      <c r="Z5" s="83">
        <f>+G5+M5+P5+J5</f>
        <v>0</v>
      </c>
      <c r="AA5" s="82">
        <f>자료토적!Q5</f>
        <v>0</v>
      </c>
      <c r="AB5" s="327">
        <f>ROUND((+AA4+AA5)/2*$D5,2)</f>
        <v>0</v>
      </c>
      <c r="AC5" s="82">
        <f>자료토적!R5</f>
        <v>0</v>
      </c>
      <c r="AD5" s="327">
        <f>ROUND((+AC4+AC5)/2*$D5,2)</f>
        <v>0</v>
      </c>
      <c r="AE5" s="79">
        <f>자료토적!S5</f>
        <v>0</v>
      </c>
      <c r="AF5" s="83">
        <f>ROUND((+AE4+AE5)/2*$D5,2)</f>
        <v>0</v>
      </c>
      <c r="AG5" s="326">
        <f>자료토적!J5</f>
        <v>0.2</v>
      </c>
      <c r="AH5" s="327">
        <f>ROUND((+AG4+AG5)/2*$D5,2)</f>
        <v>3</v>
      </c>
      <c r="AI5" s="80">
        <f>MIN(Z5,AH5)</f>
        <v>0</v>
      </c>
      <c r="AJ5" s="80">
        <f>Z5-AH5</f>
        <v>-3</v>
      </c>
      <c r="AK5" s="84">
        <f>AK4+AJ5</f>
        <v>-3</v>
      </c>
      <c r="AL5" s="79">
        <f>자료토적!L5</f>
        <v>0.1</v>
      </c>
      <c r="AM5" s="83">
        <f>ROUND((+AL4+AL5)/2*$D5,2)</f>
        <v>2</v>
      </c>
      <c r="AN5" s="79">
        <f>자료토적!M5</f>
        <v>0</v>
      </c>
      <c r="AO5" s="83">
        <f>ROUND((+AN4+AN5)/2*$D5,2)</f>
        <v>0</v>
      </c>
      <c r="AP5" s="79">
        <f>자료토적!N5</f>
        <v>0</v>
      </c>
      <c r="AQ5" s="87">
        <f>ROUND((+AP4+AP5)/2*$D5,2)</f>
        <v>0</v>
      </c>
      <c r="AR5" s="255">
        <f>자료토적!K5</f>
        <v>0</v>
      </c>
      <c r="AS5" s="87">
        <f>ROUNDUP((+AR4+AR5)/2*$D5,1)</f>
        <v>0</v>
      </c>
      <c r="AT5" s="255">
        <f>자료토적!T5</f>
        <v>4</v>
      </c>
      <c r="AU5" s="87">
        <f>ROUNDUP((+AT4+AT5)/2*$D5,1)</f>
        <v>80</v>
      </c>
    </row>
    <row r="6" spans="1:47" s="78" customFormat="1" ht="21" customHeight="1">
      <c r="A6" s="78">
        <f t="shared" ref="A6" si="9">A5+D6</f>
        <v>40</v>
      </c>
      <c r="B6" s="141">
        <f t="shared" ref="B6" si="10">AK6</f>
        <v>3.91</v>
      </c>
      <c r="C6" s="137" t="str">
        <f>자료토적!D6</f>
        <v>2+0</v>
      </c>
      <c r="D6" s="86">
        <f>자료토적!B6</f>
        <v>20</v>
      </c>
      <c r="E6" s="79">
        <f>자료토적!E6</f>
        <v>0.99</v>
      </c>
      <c r="F6" s="83">
        <f>ROUND((+E5+E6)/2*$D6,2)</f>
        <v>9.9</v>
      </c>
      <c r="G6" s="83">
        <f t="shared" si="2"/>
        <v>8.91</v>
      </c>
      <c r="H6" s="79">
        <f>자료토적!F6</f>
        <v>0</v>
      </c>
      <c r="I6" s="83">
        <f>ROUND((+H5+H6)/2*$D6,2)</f>
        <v>0</v>
      </c>
      <c r="J6" s="83">
        <f t="shared" si="3"/>
        <v>0</v>
      </c>
      <c r="K6" s="79">
        <f>자료토적!G6</f>
        <v>0</v>
      </c>
      <c r="L6" s="83">
        <f>ROUND((+K5+K6)/2*$D6,2)</f>
        <v>0</v>
      </c>
      <c r="M6" s="83">
        <f t="shared" si="4"/>
        <v>0</v>
      </c>
      <c r="N6" s="79">
        <f>자료토적!H6</f>
        <v>0</v>
      </c>
      <c r="O6" s="83">
        <f>ROUND((+N5+N6)/2*$D6,2)</f>
        <v>0</v>
      </c>
      <c r="P6" s="83">
        <f t="shared" si="5"/>
        <v>0</v>
      </c>
      <c r="Q6" s="82">
        <f>자료토적!O6</f>
        <v>0</v>
      </c>
      <c r="R6" s="83">
        <f>ROUND((+Q5+Q6)/2*$D6,2)</f>
        <v>0</v>
      </c>
      <c r="S6" s="83">
        <f t="shared" si="6"/>
        <v>0</v>
      </c>
      <c r="T6" s="145">
        <f>자료토적!P6</f>
        <v>0</v>
      </c>
      <c r="U6" s="83">
        <f t="shared" ref="U6" si="11">ROUND((+T5+T6)/2*$D6,2)</f>
        <v>0</v>
      </c>
      <c r="V6" s="83">
        <f t="shared" si="8"/>
        <v>0</v>
      </c>
      <c r="W6" s="82"/>
      <c r="X6" s="83"/>
      <c r="Y6" s="83"/>
      <c r="Z6" s="83">
        <f>+G6+M6+P6+J6</f>
        <v>8.91</v>
      </c>
      <c r="AA6" s="82">
        <f>자료토적!Q6</f>
        <v>0</v>
      </c>
      <c r="AB6" s="327">
        <f>ROUND((+AA5+AA6)/2*$D6,2)</f>
        <v>0</v>
      </c>
      <c r="AC6" s="82">
        <f>자료토적!R6</f>
        <v>0</v>
      </c>
      <c r="AD6" s="327">
        <f>ROUND((+AC5+AC6)/2*$D6,2)</f>
        <v>0</v>
      </c>
      <c r="AE6" s="79">
        <f>자료토적!S6</f>
        <v>0</v>
      </c>
      <c r="AF6" s="83">
        <f>ROUND((+AE5+AE6)/2*$D6,2)</f>
        <v>0</v>
      </c>
      <c r="AG6" s="326">
        <f>자료토적!J6</f>
        <v>0</v>
      </c>
      <c r="AH6" s="327">
        <f>ROUND((+AG5+AG6)/2*$D6,2)</f>
        <v>2</v>
      </c>
      <c r="AI6" s="80">
        <f>MIN(Z6,AH6)</f>
        <v>2</v>
      </c>
      <c r="AJ6" s="80">
        <f>Z6-AH6</f>
        <v>6.91</v>
      </c>
      <c r="AK6" s="84">
        <f>AK5+AJ6</f>
        <v>3.91</v>
      </c>
      <c r="AL6" s="79">
        <f>자료토적!L6</f>
        <v>0</v>
      </c>
      <c r="AM6" s="83">
        <f>ROUND((+AL5+AL6)/2*$D6,2)</f>
        <v>1</v>
      </c>
      <c r="AN6" s="79">
        <f>자료토적!M6</f>
        <v>0.9</v>
      </c>
      <c r="AO6" s="83">
        <f>ROUND((+AN5+AN6)/2*$D6,2)</f>
        <v>9</v>
      </c>
      <c r="AP6" s="79">
        <f>자료토적!N6</f>
        <v>0</v>
      </c>
      <c r="AQ6" s="87">
        <f>ROUND((+AP5+AP6)/2*$D6,2)</f>
        <v>0</v>
      </c>
      <c r="AR6" s="255">
        <f>자료토적!K6</f>
        <v>3.6</v>
      </c>
      <c r="AS6" s="87">
        <f>ROUNDUP((+AR5+AR6)/2*$D6,1)</f>
        <v>36</v>
      </c>
      <c r="AT6" s="255">
        <f>자료토적!T6</f>
        <v>3</v>
      </c>
      <c r="AU6" s="87">
        <f>ROUNDUP((+AT5+AT6)/2*$D6,1)</f>
        <v>70</v>
      </c>
    </row>
    <row r="7" spans="1:47" s="78" customFormat="1" ht="21" customHeight="1">
      <c r="A7" s="78">
        <f t="shared" ref="A7" si="12">A6+D7</f>
        <v>60</v>
      </c>
      <c r="B7" s="141">
        <f t="shared" ref="B7" si="13">AK7</f>
        <v>6.82</v>
      </c>
      <c r="C7" s="137" t="str">
        <f>자료토적!D7</f>
        <v>3+0</v>
      </c>
      <c r="D7" s="86">
        <f>자료토적!B7</f>
        <v>20</v>
      </c>
      <c r="E7" s="79">
        <f>자료토적!E7</f>
        <v>0</v>
      </c>
      <c r="F7" s="83">
        <f t="shared" ref="F7" si="14">ROUND((+E6+E7)/2*$D7,2)</f>
        <v>9.9</v>
      </c>
      <c r="G7" s="83">
        <f t="shared" si="2"/>
        <v>8.91</v>
      </c>
      <c r="H7" s="79">
        <f>자료토적!F7</f>
        <v>0</v>
      </c>
      <c r="I7" s="83">
        <f t="shared" ref="I7" si="15">ROUND((+H6+H7)/2*$D7,2)</f>
        <v>0</v>
      </c>
      <c r="J7" s="83">
        <f t="shared" si="3"/>
        <v>0</v>
      </c>
      <c r="K7" s="79">
        <f>자료토적!G7</f>
        <v>0</v>
      </c>
      <c r="L7" s="83">
        <f t="shared" ref="L7" si="16">ROUND((+K6+K7)/2*$D7,2)</f>
        <v>0</v>
      </c>
      <c r="M7" s="83">
        <f t="shared" si="4"/>
        <v>0</v>
      </c>
      <c r="N7" s="79">
        <f>자료토적!H7</f>
        <v>0</v>
      </c>
      <c r="O7" s="83">
        <f t="shared" ref="O7" si="17">ROUND((+N6+N7)/2*$D7,2)</f>
        <v>0</v>
      </c>
      <c r="P7" s="83">
        <f t="shared" si="5"/>
        <v>0</v>
      </c>
      <c r="Q7" s="82">
        <f>자료토적!O7</f>
        <v>0</v>
      </c>
      <c r="R7" s="83">
        <f t="shared" ref="R7" si="18">ROUND((+Q6+Q7)/2*$D7,2)</f>
        <v>0</v>
      </c>
      <c r="S7" s="83">
        <f t="shared" si="6"/>
        <v>0</v>
      </c>
      <c r="T7" s="145">
        <f>자료토적!P7</f>
        <v>0</v>
      </c>
      <c r="U7" s="83">
        <f t="shared" ref="U7" si="19">ROUND((+T6+T7)/2*$D7,2)</f>
        <v>0</v>
      </c>
      <c r="V7" s="83">
        <f t="shared" si="8"/>
        <v>0</v>
      </c>
      <c r="W7" s="82"/>
      <c r="X7" s="83"/>
      <c r="Y7" s="83"/>
      <c r="Z7" s="83">
        <f t="shared" ref="Z7" si="20">+G7+M7+P7+J7</f>
        <v>8.91</v>
      </c>
      <c r="AA7" s="82">
        <f>자료토적!Q7</f>
        <v>0</v>
      </c>
      <c r="AB7" s="327">
        <f t="shared" ref="AB7" si="21">ROUND((+AA6+AA7)/2*$D7,2)</f>
        <v>0</v>
      </c>
      <c r="AC7" s="82">
        <f>자료토적!R7</f>
        <v>0</v>
      </c>
      <c r="AD7" s="327">
        <f t="shared" ref="AD7" si="22">ROUND((+AC6+AC7)/2*$D7,2)</f>
        <v>0</v>
      </c>
      <c r="AE7" s="79">
        <f>자료토적!S7</f>
        <v>0</v>
      </c>
      <c r="AF7" s="83">
        <f t="shared" ref="AF7" si="23">ROUND((+AE6+AE7)/2*$D7,2)</f>
        <v>0</v>
      </c>
      <c r="AG7" s="326">
        <f>자료토적!J7</f>
        <v>0.6</v>
      </c>
      <c r="AH7" s="327">
        <f t="shared" ref="AH7" si="24">ROUND((+AG6+AG7)/2*$D7,2)</f>
        <v>6</v>
      </c>
      <c r="AI7" s="80">
        <f t="shared" ref="AI7" si="25">MIN(Z7,AH7)</f>
        <v>6</v>
      </c>
      <c r="AJ7" s="80">
        <f t="shared" ref="AJ7" si="26">Z7-AH7</f>
        <v>2.91</v>
      </c>
      <c r="AK7" s="84">
        <f t="shared" ref="AK7" si="27">AK6+AJ7</f>
        <v>6.82</v>
      </c>
      <c r="AL7" s="79">
        <f>자료토적!L7</f>
        <v>0.3</v>
      </c>
      <c r="AM7" s="83">
        <f t="shared" ref="AM7" si="28">ROUND((+AL6+AL7)/2*$D7,2)</f>
        <v>3</v>
      </c>
      <c r="AN7" s="79">
        <f>자료토적!M7</f>
        <v>0</v>
      </c>
      <c r="AO7" s="83">
        <f t="shared" ref="AO7" si="29">ROUND((+AN6+AN7)/2*$D7,2)</f>
        <v>9</v>
      </c>
      <c r="AP7" s="79">
        <f>자료토적!N7</f>
        <v>0</v>
      </c>
      <c r="AQ7" s="87">
        <f t="shared" ref="AQ7" si="30">ROUND((+AP6+AP7)/2*$D7,2)</f>
        <v>0</v>
      </c>
      <c r="AR7" s="255">
        <f>자료토적!K7</f>
        <v>0</v>
      </c>
      <c r="AS7" s="87">
        <f t="shared" ref="AS7" si="31">ROUNDUP((+AR6+AR7)/2*$D7,1)</f>
        <v>36</v>
      </c>
      <c r="AT7" s="255">
        <f>자료토적!T7</f>
        <v>4</v>
      </c>
      <c r="AU7" s="87">
        <f t="shared" ref="AU7" si="32">ROUNDUP((+AT6+AT7)/2*$D7,1)</f>
        <v>70</v>
      </c>
    </row>
    <row r="8" spans="1:47" s="78" customFormat="1" ht="21" customHeight="1">
      <c r="A8" s="78">
        <f t="shared" ref="A8:A12" si="33">A7+D8</f>
        <v>80</v>
      </c>
      <c r="B8" s="141">
        <f t="shared" ref="B8:B12" si="34">AK8</f>
        <v>-0.55000000000000071</v>
      </c>
      <c r="C8" s="137" t="str">
        <f>자료토적!D8</f>
        <v>4+0</v>
      </c>
      <c r="D8" s="86">
        <f>자료토적!B8</f>
        <v>20</v>
      </c>
      <c r="E8" s="79">
        <f>자료토적!E8</f>
        <v>1.07</v>
      </c>
      <c r="F8" s="83">
        <f t="shared" ref="F8:F12" si="35">ROUND((+E7+E8)/2*$D8,2)</f>
        <v>10.7</v>
      </c>
      <c r="G8" s="83">
        <f t="shared" si="2"/>
        <v>9.629999999999999</v>
      </c>
      <c r="H8" s="79">
        <f>자료토적!F8</f>
        <v>0</v>
      </c>
      <c r="I8" s="83">
        <f t="shared" ref="I8:I12" si="36">ROUND((+H7+H8)/2*$D8,2)</f>
        <v>0</v>
      </c>
      <c r="J8" s="83">
        <f t="shared" si="3"/>
        <v>0</v>
      </c>
      <c r="K8" s="79">
        <f>자료토적!G8</f>
        <v>0</v>
      </c>
      <c r="L8" s="83">
        <f t="shared" ref="L8:L12" si="37">ROUND((+K7+K8)/2*$D8,2)</f>
        <v>0</v>
      </c>
      <c r="M8" s="83">
        <f t="shared" si="4"/>
        <v>0</v>
      </c>
      <c r="N8" s="79">
        <f>자료토적!H8</f>
        <v>0</v>
      </c>
      <c r="O8" s="83">
        <f t="shared" ref="O8:O12" si="38">ROUND((+N7+N8)/2*$D8,2)</f>
        <v>0</v>
      </c>
      <c r="P8" s="83">
        <f t="shared" si="5"/>
        <v>0</v>
      </c>
      <c r="Q8" s="82">
        <f>자료토적!O8</f>
        <v>0</v>
      </c>
      <c r="R8" s="83">
        <f t="shared" ref="R8:R12" si="39">ROUND((+Q7+Q8)/2*$D8,2)</f>
        <v>0</v>
      </c>
      <c r="S8" s="83">
        <f t="shared" si="6"/>
        <v>0</v>
      </c>
      <c r="T8" s="145">
        <f>자료토적!P8</f>
        <v>0</v>
      </c>
      <c r="U8" s="83">
        <f t="shared" ref="U8:U12" si="40">ROUND((+T7+T8)/2*$D8,2)</f>
        <v>0</v>
      </c>
      <c r="V8" s="83">
        <f t="shared" si="8"/>
        <v>0</v>
      </c>
      <c r="W8" s="82"/>
      <c r="X8" s="83"/>
      <c r="Y8" s="83"/>
      <c r="Z8" s="83">
        <f t="shared" ref="Z8:Z12" si="41">+G8+M8+P8+J8</f>
        <v>9.629999999999999</v>
      </c>
      <c r="AA8" s="82">
        <f>자료토적!Q8</f>
        <v>0.2</v>
      </c>
      <c r="AB8" s="327">
        <f t="shared" ref="AB8:AB12" si="42">ROUND((+AA7+AA8)/2*$D8,2)</f>
        <v>2</v>
      </c>
      <c r="AC8" s="82">
        <f>자료토적!R8</f>
        <v>0</v>
      </c>
      <c r="AD8" s="327">
        <f t="shared" ref="AD8:AD12" si="43">ROUND((+AC7+AC8)/2*$D8,2)</f>
        <v>0</v>
      </c>
      <c r="AE8" s="79">
        <f>자료토적!S8</f>
        <v>0</v>
      </c>
      <c r="AF8" s="83">
        <f t="shared" ref="AF8:AF12" si="44">ROUND((+AE7+AE8)/2*$D8,2)</f>
        <v>0</v>
      </c>
      <c r="AG8" s="326">
        <f>자료토적!J8</f>
        <v>1.1000000000000001</v>
      </c>
      <c r="AH8" s="327">
        <f t="shared" ref="AH8:AH12" si="45">ROUND((+AG7+AG8)/2*$D8,2)</f>
        <v>17</v>
      </c>
      <c r="AI8" s="80">
        <f t="shared" ref="AI8:AI12" si="46">MIN(Z8,AH8)</f>
        <v>9.629999999999999</v>
      </c>
      <c r="AJ8" s="80">
        <f t="shared" ref="AJ8:AJ12" si="47">Z8-AH8</f>
        <v>-7.370000000000001</v>
      </c>
      <c r="AK8" s="84">
        <f t="shared" ref="AK8:AK12" si="48">AK7+AJ8</f>
        <v>-0.55000000000000071</v>
      </c>
      <c r="AL8" s="79">
        <f>자료토적!L8</f>
        <v>0</v>
      </c>
      <c r="AM8" s="83">
        <f t="shared" ref="AM8:AM12" si="49">ROUND((+AL7+AL8)/2*$D8,2)</f>
        <v>3</v>
      </c>
      <c r="AN8" s="79">
        <f>자료토적!M8</f>
        <v>0</v>
      </c>
      <c r="AO8" s="83">
        <f t="shared" ref="AO8:AO12" si="50">ROUND((+AN7+AN8)/2*$D8,2)</f>
        <v>0</v>
      </c>
      <c r="AP8" s="79">
        <f>자료토적!N8</f>
        <v>0</v>
      </c>
      <c r="AQ8" s="87">
        <f t="shared" ref="AQ8:AQ12" si="51">ROUND((+AP7+AP8)/2*$D8,2)</f>
        <v>0</v>
      </c>
      <c r="AR8" s="255">
        <f>자료토적!K8</f>
        <v>0</v>
      </c>
      <c r="AS8" s="87">
        <f t="shared" ref="AS8:AS12" si="52">ROUNDUP((+AR7+AR8)/2*$D8,1)</f>
        <v>0</v>
      </c>
      <c r="AT8" s="255">
        <f>자료토적!T8</f>
        <v>4</v>
      </c>
      <c r="AU8" s="87">
        <f t="shared" ref="AU8:AU12" si="53">ROUNDUP((+AT7+AT8)/2*$D8,1)</f>
        <v>80</v>
      </c>
    </row>
    <row r="9" spans="1:47" s="78" customFormat="1" ht="21" customHeight="1">
      <c r="A9" s="78">
        <f t="shared" si="33"/>
        <v>100</v>
      </c>
      <c r="B9" s="141">
        <f t="shared" si="34"/>
        <v>-31.92</v>
      </c>
      <c r="C9" s="137" t="str">
        <f>자료토적!D9</f>
        <v>5+0</v>
      </c>
      <c r="D9" s="86">
        <f>자료토적!B9</f>
        <v>20</v>
      </c>
      <c r="E9" s="79">
        <f>자료토적!E9</f>
        <v>0</v>
      </c>
      <c r="F9" s="83">
        <f t="shared" si="35"/>
        <v>10.7</v>
      </c>
      <c r="G9" s="83">
        <f t="shared" si="2"/>
        <v>9.629999999999999</v>
      </c>
      <c r="H9" s="79">
        <f>자료토적!F9</f>
        <v>0</v>
      </c>
      <c r="I9" s="83">
        <f t="shared" si="36"/>
        <v>0</v>
      </c>
      <c r="J9" s="83">
        <f t="shared" si="3"/>
        <v>0</v>
      </c>
      <c r="K9" s="79">
        <f>자료토적!G9</f>
        <v>0</v>
      </c>
      <c r="L9" s="83">
        <f t="shared" si="37"/>
        <v>0</v>
      </c>
      <c r="M9" s="83">
        <f t="shared" si="4"/>
        <v>0</v>
      </c>
      <c r="N9" s="79">
        <f>자료토적!H9</f>
        <v>0</v>
      </c>
      <c r="O9" s="83">
        <f t="shared" si="38"/>
        <v>0</v>
      </c>
      <c r="P9" s="83">
        <f t="shared" si="5"/>
        <v>0</v>
      </c>
      <c r="Q9" s="82">
        <f>자료토적!O9</f>
        <v>0</v>
      </c>
      <c r="R9" s="83">
        <f t="shared" si="39"/>
        <v>0</v>
      </c>
      <c r="S9" s="83">
        <f t="shared" si="6"/>
        <v>0</v>
      </c>
      <c r="T9" s="145">
        <f>자료토적!P9</f>
        <v>0</v>
      </c>
      <c r="U9" s="83">
        <f t="shared" si="40"/>
        <v>0</v>
      </c>
      <c r="V9" s="83">
        <f t="shared" si="8"/>
        <v>0</v>
      </c>
      <c r="W9" s="82"/>
      <c r="X9" s="83"/>
      <c r="Y9" s="83"/>
      <c r="Z9" s="83">
        <f t="shared" si="41"/>
        <v>9.629999999999999</v>
      </c>
      <c r="AA9" s="82">
        <f>자료토적!Q9</f>
        <v>0</v>
      </c>
      <c r="AB9" s="327">
        <f t="shared" si="42"/>
        <v>2</v>
      </c>
      <c r="AC9" s="82">
        <f>자료토적!R9</f>
        <v>0</v>
      </c>
      <c r="AD9" s="327">
        <f t="shared" si="43"/>
        <v>0</v>
      </c>
      <c r="AE9" s="79">
        <f>자료토적!S9</f>
        <v>0</v>
      </c>
      <c r="AF9" s="83">
        <f t="shared" si="44"/>
        <v>0</v>
      </c>
      <c r="AG9" s="326">
        <f>자료토적!J9</f>
        <v>3</v>
      </c>
      <c r="AH9" s="327">
        <f t="shared" si="45"/>
        <v>41</v>
      </c>
      <c r="AI9" s="80">
        <f>MIN(Z9,AH9)</f>
        <v>9.629999999999999</v>
      </c>
      <c r="AJ9" s="80">
        <f t="shared" si="47"/>
        <v>-31.37</v>
      </c>
      <c r="AK9" s="84">
        <f t="shared" si="48"/>
        <v>-31.92</v>
      </c>
      <c r="AL9" s="79">
        <f>자료토적!L9</f>
        <v>1</v>
      </c>
      <c r="AM9" s="83">
        <f t="shared" si="49"/>
        <v>10</v>
      </c>
      <c r="AN9" s="79">
        <f>자료토적!M9</f>
        <v>0</v>
      </c>
      <c r="AO9" s="83">
        <f t="shared" si="50"/>
        <v>0</v>
      </c>
      <c r="AP9" s="79">
        <f>자료토적!N9</f>
        <v>0</v>
      </c>
      <c r="AQ9" s="87">
        <f t="shared" si="51"/>
        <v>0</v>
      </c>
      <c r="AR9" s="255">
        <f>자료토적!K9</f>
        <v>0</v>
      </c>
      <c r="AS9" s="87">
        <f t="shared" si="52"/>
        <v>0</v>
      </c>
      <c r="AT9" s="255">
        <f>자료토적!T9</f>
        <v>4</v>
      </c>
      <c r="AU9" s="87">
        <f t="shared" si="53"/>
        <v>80</v>
      </c>
    </row>
    <row r="10" spans="1:47" s="78" customFormat="1" ht="21" customHeight="1">
      <c r="A10" s="78">
        <f t="shared" si="33"/>
        <v>120</v>
      </c>
      <c r="B10" s="141">
        <f t="shared" si="34"/>
        <v>-76.92</v>
      </c>
      <c r="C10" s="137" t="str">
        <f>자료토적!D10</f>
        <v>6+0</v>
      </c>
      <c r="D10" s="86">
        <f>자료토적!B10</f>
        <v>20</v>
      </c>
      <c r="E10" s="79">
        <f>자료토적!E10</f>
        <v>0</v>
      </c>
      <c r="F10" s="83">
        <f t="shared" si="35"/>
        <v>0</v>
      </c>
      <c r="G10" s="83">
        <f t="shared" si="2"/>
        <v>0</v>
      </c>
      <c r="H10" s="79">
        <f>자료토적!F10</f>
        <v>0</v>
      </c>
      <c r="I10" s="83">
        <f t="shared" si="36"/>
        <v>0</v>
      </c>
      <c r="J10" s="83">
        <f t="shared" si="3"/>
        <v>0</v>
      </c>
      <c r="K10" s="79">
        <f>자료토적!G10</f>
        <v>0</v>
      </c>
      <c r="L10" s="83">
        <f t="shared" si="37"/>
        <v>0</v>
      </c>
      <c r="M10" s="83">
        <f t="shared" si="4"/>
        <v>0</v>
      </c>
      <c r="N10" s="79">
        <f>자료토적!H10</f>
        <v>0</v>
      </c>
      <c r="O10" s="83">
        <f t="shared" si="38"/>
        <v>0</v>
      </c>
      <c r="P10" s="83">
        <f t="shared" si="5"/>
        <v>0</v>
      </c>
      <c r="Q10" s="82">
        <f>자료토적!O10</f>
        <v>0</v>
      </c>
      <c r="R10" s="83">
        <f t="shared" si="39"/>
        <v>0</v>
      </c>
      <c r="S10" s="83">
        <f t="shared" si="6"/>
        <v>0</v>
      </c>
      <c r="T10" s="145">
        <f>자료토적!P10</f>
        <v>0</v>
      </c>
      <c r="U10" s="83">
        <f t="shared" si="40"/>
        <v>0</v>
      </c>
      <c r="V10" s="83">
        <f t="shared" si="8"/>
        <v>0</v>
      </c>
      <c r="W10" s="82"/>
      <c r="X10" s="83"/>
      <c r="Y10" s="83"/>
      <c r="Z10" s="83">
        <f t="shared" si="41"/>
        <v>0</v>
      </c>
      <c r="AA10" s="82">
        <f>자료토적!Q10</f>
        <v>0</v>
      </c>
      <c r="AB10" s="327">
        <f t="shared" si="42"/>
        <v>0</v>
      </c>
      <c r="AC10" s="82">
        <f>자료토적!R10</f>
        <v>0</v>
      </c>
      <c r="AD10" s="327">
        <f t="shared" si="43"/>
        <v>0</v>
      </c>
      <c r="AE10" s="79">
        <f>자료토적!S10</f>
        <v>0</v>
      </c>
      <c r="AF10" s="83">
        <f t="shared" si="44"/>
        <v>0</v>
      </c>
      <c r="AG10" s="326">
        <f>자료토적!J10</f>
        <v>1.5</v>
      </c>
      <c r="AH10" s="327">
        <f t="shared" si="45"/>
        <v>45</v>
      </c>
      <c r="AI10" s="80">
        <f t="shared" si="46"/>
        <v>0</v>
      </c>
      <c r="AJ10" s="80">
        <f t="shared" si="47"/>
        <v>-45</v>
      </c>
      <c r="AK10" s="84">
        <f t="shared" si="48"/>
        <v>-76.92</v>
      </c>
      <c r="AL10" s="79">
        <f>자료토적!L10</f>
        <v>1.2</v>
      </c>
      <c r="AM10" s="83">
        <f t="shared" si="49"/>
        <v>22</v>
      </c>
      <c r="AN10" s="79">
        <f>자료토적!M10</f>
        <v>0</v>
      </c>
      <c r="AO10" s="83">
        <f t="shared" si="50"/>
        <v>0</v>
      </c>
      <c r="AP10" s="79">
        <f>자료토적!N10</f>
        <v>0</v>
      </c>
      <c r="AQ10" s="87">
        <f t="shared" si="51"/>
        <v>0</v>
      </c>
      <c r="AR10" s="255">
        <f>자료토적!K10</f>
        <v>0</v>
      </c>
      <c r="AS10" s="87">
        <f t="shared" si="52"/>
        <v>0</v>
      </c>
      <c r="AT10" s="255">
        <f>자료토적!T10</f>
        <v>4</v>
      </c>
      <c r="AU10" s="87">
        <f t="shared" si="53"/>
        <v>80</v>
      </c>
    </row>
    <row r="11" spans="1:47" s="78" customFormat="1" ht="21" customHeight="1">
      <c r="A11" s="78">
        <f t="shared" si="33"/>
        <v>140</v>
      </c>
      <c r="B11" s="141">
        <f t="shared" si="34"/>
        <v>-94.65</v>
      </c>
      <c r="C11" s="137" t="str">
        <f>자료토적!D11</f>
        <v>7+0</v>
      </c>
      <c r="D11" s="86">
        <f>자료토적!B11</f>
        <v>20</v>
      </c>
      <c r="E11" s="79">
        <f>자료토적!E11</f>
        <v>0.03</v>
      </c>
      <c r="F11" s="83">
        <f t="shared" si="35"/>
        <v>0.3</v>
      </c>
      <c r="G11" s="83">
        <f t="shared" si="2"/>
        <v>0.27</v>
      </c>
      <c r="H11" s="79">
        <f>자료토적!F11</f>
        <v>0</v>
      </c>
      <c r="I11" s="83">
        <f t="shared" si="36"/>
        <v>0</v>
      </c>
      <c r="J11" s="83">
        <f t="shared" si="3"/>
        <v>0</v>
      </c>
      <c r="K11" s="79">
        <f>자료토적!G11</f>
        <v>0</v>
      </c>
      <c r="L11" s="83">
        <f t="shared" si="37"/>
        <v>0</v>
      </c>
      <c r="M11" s="83">
        <f t="shared" si="4"/>
        <v>0</v>
      </c>
      <c r="N11" s="79">
        <f>자료토적!H11</f>
        <v>0</v>
      </c>
      <c r="O11" s="83">
        <f t="shared" si="38"/>
        <v>0</v>
      </c>
      <c r="P11" s="83">
        <f t="shared" si="5"/>
        <v>0</v>
      </c>
      <c r="Q11" s="82">
        <f>자료토적!O11</f>
        <v>0</v>
      </c>
      <c r="R11" s="83">
        <f t="shared" si="39"/>
        <v>0</v>
      </c>
      <c r="S11" s="83">
        <f t="shared" si="6"/>
        <v>0</v>
      </c>
      <c r="T11" s="145">
        <f>자료토적!P11</f>
        <v>0</v>
      </c>
      <c r="U11" s="83">
        <f t="shared" si="40"/>
        <v>0</v>
      </c>
      <c r="V11" s="83">
        <f t="shared" si="8"/>
        <v>0</v>
      </c>
      <c r="W11" s="82"/>
      <c r="X11" s="83"/>
      <c r="Y11" s="83"/>
      <c r="Z11" s="83">
        <f t="shared" si="41"/>
        <v>0.27</v>
      </c>
      <c r="AA11" s="82">
        <f>자료토적!Q11</f>
        <v>0.1</v>
      </c>
      <c r="AB11" s="327">
        <f t="shared" si="42"/>
        <v>1</v>
      </c>
      <c r="AC11" s="82">
        <f>자료토적!R11</f>
        <v>0</v>
      </c>
      <c r="AD11" s="327">
        <f t="shared" si="43"/>
        <v>0</v>
      </c>
      <c r="AE11" s="79">
        <f>자료토적!S11</f>
        <v>0</v>
      </c>
      <c r="AF11" s="83">
        <f t="shared" si="44"/>
        <v>0</v>
      </c>
      <c r="AG11" s="326">
        <f>자료토적!J11</f>
        <v>0.3</v>
      </c>
      <c r="AH11" s="327">
        <f t="shared" si="45"/>
        <v>18</v>
      </c>
      <c r="AI11" s="80">
        <f t="shared" si="46"/>
        <v>0.27</v>
      </c>
      <c r="AJ11" s="80">
        <f t="shared" si="47"/>
        <v>-17.73</v>
      </c>
      <c r="AK11" s="84">
        <f t="shared" si="48"/>
        <v>-94.65</v>
      </c>
      <c r="AL11" s="79">
        <f>자료토적!L11</f>
        <v>0.2</v>
      </c>
      <c r="AM11" s="83">
        <f t="shared" si="49"/>
        <v>14</v>
      </c>
      <c r="AN11" s="79">
        <f>자료토적!M11</f>
        <v>0</v>
      </c>
      <c r="AO11" s="83">
        <f t="shared" si="50"/>
        <v>0</v>
      </c>
      <c r="AP11" s="79">
        <f>자료토적!N11</f>
        <v>0</v>
      </c>
      <c r="AQ11" s="87">
        <f t="shared" si="51"/>
        <v>0</v>
      </c>
      <c r="AR11" s="255">
        <f>자료토적!K11</f>
        <v>0</v>
      </c>
      <c r="AS11" s="87">
        <f t="shared" si="52"/>
        <v>0</v>
      </c>
      <c r="AT11" s="255">
        <f>자료토적!T11</f>
        <v>4</v>
      </c>
      <c r="AU11" s="87">
        <f t="shared" si="53"/>
        <v>80</v>
      </c>
    </row>
    <row r="12" spans="1:47" s="78" customFormat="1" ht="21" customHeight="1">
      <c r="A12" s="78">
        <f t="shared" si="33"/>
        <v>160</v>
      </c>
      <c r="B12" s="141">
        <f t="shared" si="34"/>
        <v>-103.38000000000001</v>
      </c>
      <c r="C12" s="137" t="str">
        <f>자료토적!D12</f>
        <v>8+0</v>
      </c>
      <c r="D12" s="86">
        <f>자료토적!B12</f>
        <v>20</v>
      </c>
      <c r="E12" s="79">
        <f>자료토적!E12</f>
        <v>0</v>
      </c>
      <c r="F12" s="83">
        <f t="shared" si="35"/>
        <v>0.3</v>
      </c>
      <c r="G12" s="83">
        <f t="shared" si="2"/>
        <v>0.27</v>
      </c>
      <c r="H12" s="79">
        <f>자료토적!F12</f>
        <v>0</v>
      </c>
      <c r="I12" s="83">
        <f t="shared" si="36"/>
        <v>0</v>
      </c>
      <c r="J12" s="83">
        <f t="shared" si="3"/>
        <v>0</v>
      </c>
      <c r="K12" s="79">
        <f>자료토적!G12</f>
        <v>0</v>
      </c>
      <c r="L12" s="83">
        <f t="shared" si="37"/>
        <v>0</v>
      </c>
      <c r="M12" s="83">
        <f t="shared" si="4"/>
        <v>0</v>
      </c>
      <c r="N12" s="79">
        <f>자료토적!H12</f>
        <v>0</v>
      </c>
      <c r="O12" s="83">
        <f t="shared" si="38"/>
        <v>0</v>
      </c>
      <c r="P12" s="83">
        <f t="shared" si="5"/>
        <v>0</v>
      </c>
      <c r="Q12" s="82">
        <f>자료토적!O12</f>
        <v>0</v>
      </c>
      <c r="R12" s="83">
        <f t="shared" si="39"/>
        <v>0</v>
      </c>
      <c r="S12" s="83">
        <f t="shared" si="6"/>
        <v>0</v>
      </c>
      <c r="T12" s="145">
        <f>자료토적!P12</f>
        <v>0</v>
      </c>
      <c r="U12" s="83">
        <f t="shared" si="40"/>
        <v>0</v>
      </c>
      <c r="V12" s="83">
        <f t="shared" si="8"/>
        <v>0</v>
      </c>
      <c r="W12" s="82"/>
      <c r="X12" s="83"/>
      <c r="Y12" s="83"/>
      <c r="Z12" s="83">
        <f t="shared" si="41"/>
        <v>0.27</v>
      </c>
      <c r="AA12" s="82">
        <f>자료토적!Q12</f>
        <v>0.1</v>
      </c>
      <c r="AB12" s="327">
        <f t="shared" si="42"/>
        <v>2</v>
      </c>
      <c r="AC12" s="82">
        <f>자료토적!R12</f>
        <v>0</v>
      </c>
      <c r="AD12" s="327">
        <f t="shared" si="43"/>
        <v>0</v>
      </c>
      <c r="AE12" s="79">
        <f>자료토적!S12</f>
        <v>0</v>
      </c>
      <c r="AF12" s="83">
        <f t="shared" si="44"/>
        <v>0</v>
      </c>
      <c r="AG12" s="326">
        <f>자료토적!J12</f>
        <v>0.6</v>
      </c>
      <c r="AH12" s="327">
        <f t="shared" si="45"/>
        <v>9</v>
      </c>
      <c r="AI12" s="80">
        <f t="shared" si="46"/>
        <v>0.27</v>
      </c>
      <c r="AJ12" s="80">
        <f t="shared" si="47"/>
        <v>-8.73</v>
      </c>
      <c r="AK12" s="84">
        <f t="shared" si="48"/>
        <v>-103.38000000000001</v>
      </c>
      <c r="AL12" s="79">
        <f>자료토적!L12</f>
        <v>0.6</v>
      </c>
      <c r="AM12" s="83">
        <f t="shared" si="49"/>
        <v>8</v>
      </c>
      <c r="AN12" s="79">
        <f>자료토적!M12</f>
        <v>0</v>
      </c>
      <c r="AO12" s="83">
        <f t="shared" si="50"/>
        <v>0</v>
      </c>
      <c r="AP12" s="79">
        <f>자료토적!N12</f>
        <v>0</v>
      </c>
      <c r="AQ12" s="87">
        <f t="shared" si="51"/>
        <v>0</v>
      </c>
      <c r="AR12" s="255">
        <f>자료토적!K12</f>
        <v>0</v>
      </c>
      <c r="AS12" s="87">
        <f t="shared" si="52"/>
        <v>0</v>
      </c>
      <c r="AT12" s="255">
        <f>자료토적!T12</f>
        <v>4</v>
      </c>
      <c r="AU12" s="87">
        <f t="shared" si="53"/>
        <v>80</v>
      </c>
    </row>
    <row r="13" spans="1:47" s="78" customFormat="1" ht="21" customHeight="1">
      <c r="A13" s="78">
        <f t="shared" ref="A13:A34" si="54">A12+D13</f>
        <v>180</v>
      </c>
      <c r="B13" s="141">
        <f t="shared" ref="B13:B34" si="55">AK13</f>
        <v>-108.57000000000001</v>
      </c>
      <c r="C13" s="137" t="str">
        <f>자료토적!D13</f>
        <v>9+0</v>
      </c>
      <c r="D13" s="86">
        <f>자료토적!B13</f>
        <v>20</v>
      </c>
      <c r="E13" s="79">
        <f>자료토적!E13</f>
        <v>0.09</v>
      </c>
      <c r="F13" s="83">
        <f t="shared" ref="F13:F34" si="56">ROUND((+E12+E13)/2*$D13,2)</f>
        <v>0.9</v>
      </c>
      <c r="G13" s="83">
        <f t="shared" ref="G13:G34" si="57">+F13*$G$40</f>
        <v>0.81</v>
      </c>
      <c r="H13" s="79">
        <f>자료토적!F13</f>
        <v>0</v>
      </c>
      <c r="I13" s="83">
        <f t="shared" ref="I13:I34" si="58">ROUND((+H12+H13)/2*$D13,2)</f>
        <v>0</v>
      </c>
      <c r="J13" s="83">
        <f t="shared" ref="J13:J34" si="59">+I13*$J$40</f>
        <v>0</v>
      </c>
      <c r="K13" s="79">
        <f>자료토적!G13</f>
        <v>0</v>
      </c>
      <c r="L13" s="83">
        <f t="shared" ref="L13:L34" si="60">ROUND((+K12+K13)/2*$D13,2)</f>
        <v>0</v>
      </c>
      <c r="M13" s="83">
        <f t="shared" ref="M13:M34" si="61">+L13*$M$40</f>
        <v>0</v>
      </c>
      <c r="N13" s="79">
        <f>자료토적!H13</f>
        <v>0</v>
      </c>
      <c r="O13" s="83">
        <f t="shared" ref="O13:O34" si="62">ROUND((+N12+N13)/2*$D13,2)</f>
        <v>0</v>
      </c>
      <c r="P13" s="83">
        <f t="shared" ref="P13:P34" si="63">+O13*$P$40</f>
        <v>0</v>
      </c>
      <c r="Q13" s="82">
        <f>자료토적!O13</f>
        <v>0</v>
      </c>
      <c r="R13" s="83">
        <f t="shared" ref="R13:R34" si="64">ROUND((+Q12+Q13)/2*$D13,2)</f>
        <v>0</v>
      </c>
      <c r="S13" s="83">
        <f t="shared" ref="S13:S34" si="65">+R13*$G$40</f>
        <v>0</v>
      </c>
      <c r="T13" s="145">
        <f>자료토적!P13</f>
        <v>0</v>
      </c>
      <c r="U13" s="83">
        <f t="shared" ref="U13:U34" si="66">ROUND((+T12+T13)/2*$D13,2)</f>
        <v>0</v>
      </c>
      <c r="V13" s="83">
        <f t="shared" ref="V13:V34" si="67">+U13*$M$40</f>
        <v>0</v>
      </c>
      <c r="W13" s="82"/>
      <c r="X13" s="83"/>
      <c r="Y13" s="83"/>
      <c r="Z13" s="83">
        <f t="shared" ref="Z13:Z34" si="68">+G13+M13+P13+J13</f>
        <v>0.81</v>
      </c>
      <c r="AA13" s="82">
        <f>자료토적!Q13</f>
        <v>0</v>
      </c>
      <c r="AB13" s="327">
        <f t="shared" ref="AB13:AB34" si="69">ROUND((+AA12+AA13)/2*$D13,2)</f>
        <v>1</v>
      </c>
      <c r="AC13" s="82">
        <f>자료토적!R13</f>
        <v>0</v>
      </c>
      <c r="AD13" s="327">
        <f t="shared" ref="AD13:AD34" si="70">ROUND((+AC12+AC13)/2*$D13,2)</f>
        <v>0</v>
      </c>
      <c r="AE13" s="79">
        <f>자료토적!S13</f>
        <v>0</v>
      </c>
      <c r="AF13" s="83">
        <f t="shared" ref="AF13:AF34" si="71">ROUND((+AE12+AE13)/2*$D13,2)</f>
        <v>0</v>
      </c>
      <c r="AG13" s="326">
        <f>자료토적!J13</f>
        <v>0</v>
      </c>
      <c r="AH13" s="327">
        <f t="shared" ref="AH13:AH34" si="72">ROUND((+AG12+AG13)/2*$D13,2)</f>
        <v>6</v>
      </c>
      <c r="AI13" s="80">
        <f t="shared" ref="AI13:AI34" si="73">MIN(Z13,AH13)</f>
        <v>0.81</v>
      </c>
      <c r="AJ13" s="80">
        <f t="shared" ref="AJ13:AJ34" si="74">Z13-AH13</f>
        <v>-5.1899999999999995</v>
      </c>
      <c r="AK13" s="84">
        <f t="shared" ref="AK13:AK34" si="75">AK12+AJ13</f>
        <v>-108.57000000000001</v>
      </c>
      <c r="AL13" s="79">
        <f>자료토적!L13</f>
        <v>0</v>
      </c>
      <c r="AM13" s="83">
        <f t="shared" ref="AM13:AM34" si="76">ROUND((+AL12+AL13)/2*$D13,2)</f>
        <v>6</v>
      </c>
      <c r="AN13" s="79">
        <f>자료토적!M13</f>
        <v>0</v>
      </c>
      <c r="AO13" s="83">
        <f t="shared" ref="AO13:AO34" si="77">ROUND((+AN12+AN13)/2*$D13,2)</f>
        <v>0</v>
      </c>
      <c r="AP13" s="79">
        <f>자료토적!N13</f>
        <v>0</v>
      </c>
      <c r="AQ13" s="87">
        <f t="shared" ref="AQ13:AQ34" si="78">ROUND((+AP12+AP13)/2*$D13,2)</f>
        <v>0</v>
      </c>
      <c r="AR13" s="255">
        <f>자료토적!K13</f>
        <v>0</v>
      </c>
      <c r="AS13" s="87">
        <f t="shared" ref="AS13:AS34" si="79">ROUNDUP((+AR12+AR13)/2*$D13,1)</f>
        <v>0</v>
      </c>
      <c r="AT13" s="255">
        <f>자료토적!T13</f>
        <v>4</v>
      </c>
      <c r="AU13" s="87">
        <f t="shared" ref="AU13:AU34" si="80">ROUNDUP((+AT12+AT13)/2*$D13,1)</f>
        <v>80</v>
      </c>
    </row>
    <row r="14" spans="1:47" s="78" customFormat="1" ht="21" customHeight="1">
      <c r="A14" s="78">
        <f t="shared" si="54"/>
        <v>200</v>
      </c>
      <c r="B14" s="141">
        <f t="shared" si="55"/>
        <v>-89.250000000000014</v>
      </c>
      <c r="C14" s="137" t="str">
        <f>자료토적!D14</f>
        <v>10+0</v>
      </c>
      <c r="D14" s="86">
        <f>자료토적!B14</f>
        <v>20</v>
      </c>
      <c r="E14" s="79">
        <f>자료토적!E14</f>
        <v>3.39</v>
      </c>
      <c r="F14" s="83">
        <f t="shared" si="56"/>
        <v>34.799999999999997</v>
      </c>
      <c r="G14" s="83">
        <f t="shared" si="57"/>
        <v>31.319999999999997</v>
      </c>
      <c r="H14" s="79">
        <f>자료토적!F14</f>
        <v>0</v>
      </c>
      <c r="I14" s="83">
        <f t="shared" si="58"/>
        <v>0</v>
      </c>
      <c r="J14" s="83">
        <f t="shared" si="59"/>
        <v>0</v>
      </c>
      <c r="K14" s="79">
        <f>자료토적!G14</f>
        <v>0</v>
      </c>
      <c r="L14" s="83">
        <f t="shared" si="60"/>
        <v>0</v>
      </c>
      <c r="M14" s="83">
        <f t="shared" si="61"/>
        <v>0</v>
      </c>
      <c r="N14" s="79">
        <f>자료토적!H14</f>
        <v>0</v>
      </c>
      <c r="O14" s="83">
        <f t="shared" si="62"/>
        <v>0</v>
      </c>
      <c r="P14" s="83">
        <f t="shared" si="63"/>
        <v>0</v>
      </c>
      <c r="Q14" s="82">
        <f>자료토적!O14</f>
        <v>0</v>
      </c>
      <c r="R14" s="83">
        <f t="shared" si="64"/>
        <v>0</v>
      </c>
      <c r="S14" s="83">
        <f t="shared" si="65"/>
        <v>0</v>
      </c>
      <c r="T14" s="145">
        <f>자료토적!P14</f>
        <v>0</v>
      </c>
      <c r="U14" s="83">
        <f t="shared" si="66"/>
        <v>0</v>
      </c>
      <c r="V14" s="83">
        <f t="shared" si="67"/>
        <v>0</v>
      </c>
      <c r="W14" s="82"/>
      <c r="X14" s="83"/>
      <c r="Y14" s="83"/>
      <c r="Z14" s="83">
        <f t="shared" si="68"/>
        <v>31.319999999999997</v>
      </c>
      <c r="AA14" s="82">
        <f>자료토적!Q14</f>
        <v>0.2</v>
      </c>
      <c r="AB14" s="327">
        <f t="shared" si="69"/>
        <v>2</v>
      </c>
      <c r="AC14" s="82">
        <f>자료토적!R14</f>
        <v>0</v>
      </c>
      <c r="AD14" s="327">
        <f t="shared" si="70"/>
        <v>0</v>
      </c>
      <c r="AE14" s="79">
        <f>자료토적!S14</f>
        <v>0</v>
      </c>
      <c r="AF14" s="83">
        <f t="shared" si="71"/>
        <v>0</v>
      </c>
      <c r="AG14" s="326">
        <f>자료토적!J14</f>
        <v>1.2</v>
      </c>
      <c r="AH14" s="327">
        <f t="shared" si="72"/>
        <v>12</v>
      </c>
      <c r="AI14" s="80">
        <f t="shared" si="73"/>
        <v>12</v>
      </c>
      <c r="AJ14" s="80">
        <f t="shared" si="74"/>
        <v>19.319999999999997</v>
      </c>
      <c r="AK14" s="84">
        <f t="shared" si="75"/>
        <v>-89.250000000000014</v>
      </c>
      <c r="AL14" s="79">
        <f>자료토적!L14</f>
        <v>0.8</v>
      </c>
      <c r="AM14" s="83">
        <f t="shared" si="76"/>
        <v>8</v>
      </c>
      <c r="AN14" s="79">
        <f>자료토적!M14</f>
        <v>2.1</v>
      </c>
      <c r="AO14" s="83">
        <f t="shared" si="77"/>
        <v>21</v>
      </c>
      <c r="AP14" s="79">
        <f>자료토적!N14</f>
        <v>2.2999999999999998</v>
      </c>
      <c r="AQ14" s="87">
        <f t="shared" si="78"/>
        <v>23</v>
      </c>
      <c r="AR14" s="255">
        <f>자료토적!K14</f>
        <v>7.4</v>
      </c>
      <c r="AS14" s="87">
        <f t="shared" si="79"/>
        <v>74</v>
      </c>
      <c r="AT14" s="255">
        <f>자료토적!T14</f>
        <v>4</v>
      </c>
      <c r="AU14" s="87">
        <f t="shared" si="80"/>
        <v>80</v>
      </c>
    </row>
    <row r="15" spans="1:47" s="78" customFormat="1" ht="21" customHeight="1">
      <c r="A15" s="78">
        <f t="shared" si="54"/>
        <v>220</v>
      </c>
      <c r="B15" s="141">
        <f t="shared" si="55"/>
        <v>302.84000000000003</v>
      </c>
      <c r="C15" s="137" t="str">
        <f>자료토적!D15</f>
        <v>11+0</v>
      </c>
      <c r="D15" s="86">
        <f>자료토적!B15</f>
        <v>20</v>
      </c>
      <c r="E15" s="79">
        <f>자료토적!E15</f>
        <v>20.22</v>
      </c>
      <c r="F15" s="83">
        <f t="shared" si="56"/>
        <v>236.1</v>
      </c>
      <c r="G15" s="83">
        <f t="shared" si="57"/>
        <v>212.49</v>
      </c>
      <c r="H15" s="79">
        <f>자료토적!F15</f>
        <v>19.16</v>
      </c>
      <c r="I15" s="83">
        <f t="shared" si="58"/>
        <v>191.6</v>
      </c>
      <c r="J15" s="83">
        <f t="shared" si="59"/>
        <v>191.6</v>
      </c>
      <c r="K15" s="79">
        <f>자료토적!G15</f>
        <v>0</v>
      </c>
      <c r="L15" s="83">
        <f t="shared" si="60"/>
        <v>0</v>
      </c>
      <c r="M15" s="83">
        <f t="shared" si="61"/>
        <v>0</v>
      </c>
      <c r="N15" s="79">
        <f>자료토적!H15</f>
        <v>0</v>
      </c>
      <c r="O15" s="83">
        <f t="shared" si="62"/>
        <v>0</v>
      </c>
      <c r="P15" s="83">
        <f t="shared" si="63"/>
        <v>0</v>
      </c>
      <c r="Q15" s="82">
        <f>자료토적!O15</f>
        <v>0</v>
      </c>
      <c r="R15" s="83">
        <f t="shared" si="64"/>
        <v>0</v>
      </c>
      <c r="S15" s="83">
        <f t="shared" si="65"/>
        <v>0</v>
      </c>
      <c r="T15" s="145">
        <f>자료토적!P15</f>
        <v>0</v>
      </c>
      <c r="U15" s="83">
        <f t="shared" si="66"/>
        <v>0</v>
      </c>
      <c r="V15" s="83">
        <f t="shared" si="67"/>
        <v>0</v>
      </c>
      <c r="W15" s="82"/>
      <c r="X15" s="83"/>
      <c r="Y15" s="83"/>
      <c r="Z15" s="83">
        <f t="shared" si="68"/>
        <v>404.09000000000003</v>
      </c>
      <c r="AA15" s="82">
        <f>자료토적!Q15</f>
        <v>0</v>
      </c>
      <c r="AB15" s="327">
        <f t="shared" si="69"/>
        <v>2</v>
      </c>
      <c r="AC15" s="82">
        <f>자료토적!R15</f>
        <v>0</v>
      </c>
      <c r="AD15" s="327">
        <f t="shared" si="70"/>
        <v>0</v>
      </c>
      <c r="AE15" s="79">
        <f>자료토적!S15</f>
        <v>0</v>
      </c>
      <c r="AF15" s="83">
        <f t="shared" si="71"/>
        <v>0</v>
      </c>
      <c r="AG15" s="326">
        <f>자료토적!J15</f>
        <v>0</v>
      </c>
      <c r="AH15" s="327">
        <f t="shared" si="72"/>
        <v>12</v>
      </c>
      <c r="AI15" s="80">
        <f t="shared" si="73"/>
        <v>12</v>
      </c>
      <c r="AJ15" s="80">
        <f t="shared" si="74"/>
        <v>392.09000000000003</v>
      </c>
      <c r="AK15" s="84">
        <f t="shared" si="75"/>
        <v>302.84000000000003</v>
      </c>
      <c r="AL15" s="79">
        <f>자료토적!L15</f>
        <v>0</v>
      </c>
      <c r="AM15" s="83">
        <f t="shared" si="76"/>
        <v>8</v>
      </c>
      <c r="AN15" s="79">
        <f>자료토적!M15</f>
        <v>4.5999999999999996</v>
      </c>
      <c r="AO15" s="83">
        <f t="shared" si="77"/>
        <v>67</v>
      </c>
      <c r="AP15" s="79">
        <f>자료토적!N15</f>
        <v>0</v>
      </c>
      <c r="AQ15" s="87">
        <f t="shared" si="78"/>
        <v>23</v>
      </c>
      <c r="AR15" s="255">
        <f>자료토적!K15</f>
        <v>11.5</v>
      </c>
      <c r="AS15" s="87">
        <f t="shared" si="79"/>
        <v>189</v>
      </c>
      <c r="AT15" s="255">
        <f>자료토적!T15</f>
        <v>4</v>
      </c>
      <c r="AU15" s="87">
        <f t="shared" si="80"/>
        <v>80</v>
      </c>
    </row>
    <row r="16" spans="1:47" s="78" customFormat="1" ht="21" customHeight="1">
      <c r="A16" s="78">
        <f t="shared" si="54"/>
        <v>240</v>
      </c>
      <c r="B16" s="141">
        <f t="shared" si="55"/>
        <v>726.46</v>
      </c>
      <c r="C16" s="137" t="str">
        <f>자료토적!D16</f>
        <v>12+0</v>
      </c>
      <c r="D16" s="86">
        <f>자료토적!B16</f>
        <v>20</v>
      </c>
      <c r="E16" s="79">
        <f>자료토적!E16</f>
        <v>5.56</v>
      </c>
      <c r="F16" s="83">
        <f t="shared" si="56"/>
        <v>257.8</v>
      </c>
      <c r="G16" s="83">
        <f t="shared" si="57"/>
        <v>232.02</v>
      </c>
      <c r="H16" s="79">
        <f>자료토적!F16</f>
        <v>0</v>
      </c>
      <c r="I16" s="83">
        <f t="shared" si="58"/>
        <v>191.6</v>
      </c>
      <c r="J16" s="83">
        <f t="shared" si="59"/>
        <v>191.6</v>
      </c>
      <c r="K16" s="79">
        <f>자료토적!G16</f>
        <v>0</v>
      </c>
      <c r="L16" s="83">
        <f t="shared" si="60"/>
        <v>0</v>
      </c>
      <c r="M16" s="83">
        <f t="shared" si="61"/>
        <v>0</v>
      </c>
      <c r="N16" s="79">
        <f>자료토적!H16</f>
        <v>0</v>
      </c>
      <c r="O16" s="83">
        <f t="shared" si="62"/>
        <v>0</v>
      </c>
      <c r="P16" s="83">
        <f t="shared" si="63"/>
        <v>0</v>
      </c>
      <c r="Q16" s="82">
        <f>자료토적!O16</f>
        <v>0</v>
      </c>
      <c r="R16" s="83">
        <f t="shared" si="64"/>
        <v>0</v>
      </c>
      <c r="S16" s="83">
        <f t="shared" si="65"/>
        <v>0</v>
      </c>
      <c r="T16" s="145">
        <f>자료토적!P16</f>
        <v>0</v>
      </c>
      <c r="U16" s="83">
        <f t="shared" si="66"/>
        <v>0</v>
      </c>
      <c r="V16" s="83">
        <f t="shared" si="67"/>
        <v>0</v>
      </c>
      <c r="W16" s="82"/>
      <c r="X16" s="83"/>
      <c r="Y16" s="83"/>
      <c r="Z16" s="83">
        <f t="shared" si="68"/>
        <v>423.62</v>
      </c>
      <c r="AA16" s="82">
        <f>자료토적!Q16</f>
        <v>0.2</v>
      </c>
      <c r="AB16" s="327">
        <f t="shared" si="69"/>
        <v>2</v>
      </c>
      <c r="AC16" s="82">
        <f>자료토적!R16</f>
        <v>0</v>
      </c>
      <c r="AD16" s="327">
        <f t="shared" si="70"/>
        <v>0</v>
      </c>
      <c r="AE16" s="79">
        <f>자료토적!S16</f>
        <v>0</v>
      </c>
      <c r="AF16" s="83">
        <f t="shared" si="71"/>
        <v>0</v>
      </c>
      <c r="AG16" s="326">
        <f>자료토적!J16</f>
        <v>0</v>
      </c>
      <c r="AH16" s="327">
        <f t="shared" si="72"/>
        <v>0</v>
      </c>
      <c r="AI16" s="80">
        <f t="shared" si="73"/>
        <v>0</v>
      </c>
      <c r="AJ16" s="80">
        <f t="shared" si="74"/>
        <v>423.62</v>
      </c>
      <c r="AK16" s="84">
        <f t="shared" si="75"/>
        <v>726.46</v>
      </c>
      <c r="AL16" s="79">
        <f>자료토적!L16</f>
        <v>0</v>
      </c>
      <c r="AM16" s="83">
        <f t="shared" si="76"/>
        <v>0</v>
      </c>
      <c r="AN16" s="79">
        <f>자료토적!M16</f>
        <v>5.3</v>
      </c>
      <c r="AO16" s="83">
        <f t="shared" si="77"/>
        <v>99</v>
      </c>
      <c r="AP16" s="79">
        <f>자료토적!N16</f>
        <v>0.4</v>
      </c>
      <c r="AQ16" s="87">
        <f t="shared" si="78"/>
        <v>4</v>
      </c>
      <c r="AR16" s="255">
        <f>자료토적!K16</f>
        <v>8.5</v>
      </c>
      <c r="AS16" s="87">
        <f t="shared" si="79"/>
        <v>200</v>
      </c>
      <c r="AT16" s="255">
        <f>자료토적!T16</f>
        <v>4</v>
      </c>
      <c r="AU16" s="87">
        <f t="shared" si="80"/>
        <v>80</v>
      </c>
    </row>
    <row r="17" spans="1:47" s="78" customFormat="1" ht="21" customHeight="1">
      <c r="A17" s="78">
        <f t="shared" si="54"/>
        <v>260</v>
      </c>
      <c r="B17" s="141">
        <f t="shared" si="55"/>
        <v>772.47</v>
      </c>
      <c r="C17" s="137" t="str">
        <f>자료토적!D17</f>
        <v>13+0</v>
      </c>
      <c r="D17" s="86">
        <f>자료토적!B17</f>
        <v>20</v>
      </c>
      <c r="E17" s="79">
        <f>자료토적!E17</f>
        <v>1.33</v>
      </c>
      <c r="F17" s="83">
        <f t="shared" si="56"/>
        <v>68.900000000000006</v>
      </c>
      <c r="G17" s="83">
        <f t="shared" si="57"/>
        <v>62.010000000000005</v>
      </c>
      <c r="H17" s="79">
        <f>자료토적!F17</f>
        <v>0</v>
      </c>
      <c r="I17" s="83">
        <f t="shared" si="58"/>
        <v>0</v>
      </c>
      <c r="J17" s="83">
        <f t="shared" si="59"/>
        <v>0</v>
      </c>
      <c r="K17" s="79">
        <f>자료토적!G17</f>
        <v>0</v>
      </c>
      <c r="L17" s="83">
        <f t="shared" si="60"/>
        <v>0</v>
      </c>
      <c r="M17" s="83">
        <f t="shared" si="61"/>
        <v>0</v>
      </c>
      <c r="N17" s="79">
        <f>자료토적!H17</f>
        <v>0</v>
      </c>
      <c r="O17" s="83">
        <f t="shared" si="62"/>
        <v>0</v>
      </c>
      <c r="P17" s="83">
        <f t="shared" si="63"/>
        <v>0</v>
      </c>
      <c r="Q17" s="82">
        <f>자료토적!O17</f>
        <v>0</v>
      </c>
      <c r="R17" s="83">
        <f t="shared" si="64"/>
        <v>0</v>
      </c>
      <c r="S17" s="83">
        <f t="shared" si="65"/>
        <v>0</v>
      </c>
      <c r="T17" s="145">
        <f>자료토적!P17</f>
        <v>0</v>
      </c>
      <c r="U17" s="83">
        <f t="shared" si="66"/>
        <v>0</v>
      </c>
      <c r="V17" s="83">
        <f t="shared" si="67"/>
        <v>0</v>
      </c>
      <c r="W17" s="82"/>
      <c r="X17" s="83"/>
      <c r="Y17" s="83"/>
      <c r="Z17" s="83">
        <f t="shared" si="68"/>
        <v>62.010000000000005</v>
      </c>
      <c r="AA17" s="82">
        <f>자료토적!Q17</f>
        <v>0.2</v>
      </c>
      <c r="AB17" s="327">
        <f t="shared" si="69"/>
        <v>4</v>
      </c>
      <c r="AC17" s="82">
        <f>자료토적!R17</f>
        <v>0</v>
      </c>
      <c r="AD17" s="327">
        <f t="shared" si="70"/>
        <v>0</v>
      </c>
      <c r="AE17" s="79">
        <f>자료토적!S17</f>
        <v>0</v>
      </c>
      <c r="AF17" s="83">
        <f t="shared" si="71"/>
        <v>0</v>
      </c>
      <c r="AG17" s="326">
        <f>자료토적!J17</f>
        <v>1.6</v>
      </c>
      <c r="AH17" s="327">
        <f t="shared" si="72"/>
        <v>16</v>
      </c>
      <c r="AI17" s="80">
        <f t="shared" si="73"/>
        <v>16</v>
      </c>
      <c r="AJ17" s="80">
        <f t="shared" si="74"/>
        <v>46.010000000000005</v>
      </c>
      <c r="AK17" s="84">
        <f t="shared" si="75"/>
        <v>772.47</v>
      </c>
      <c r="AL17" s="79">
        <f>자료토적!L17</f>
        <v>0.9</v>
      </c>
      <c r="AM17" s="83">
        <f t="shared" si="76"/>
        <v>9</v>
      </c>
      <c r="AN17" s="79">
        <f>자료토적!M17</f>
        <v>2.1</v>
      </c>
      <c r="AO17" s="83">
        <f t="shared" si="77"/>
        <v>74</v>
      </c>
      <c r="AP17" s="79">
        <f>자료토적!N17</f>
        <v>3.4</v>
      </c>
      <c r="AQ17" s="87">
        <f t="shared" si="78"/>
        <v>38</v>
      </c>
      <c r="AR17" s="255">
        <f>자료토적!K17</f>
        <v>7.1</v>
      </c>
      <c r="AS17" s="87">
        <f t="shared" si="79"/>
        <v>156</v>
      </c>
      <c r="AT17" s="255">
        <f>자료토적!T17</f>
        <v>4</v>
      </c>
      <c r="AU17" s="87">
        <f t="shared" si="80"/>
        <v>80</v>
      </c>
    </row>
    <row r="18" spans="1:47" s="78" customFormat="1" ht="21" customHeight="1">
      <c r="A18" s="78">
        <f t="shared" si="54"/>
        <v>280</v>
      </c>
      <c r="B18" s="141">
        <f t="shared" si="55"/>
        <v>1038.1300000000001</v>
      </c>
      <c r="C18" s="137" t="str">
        <f>자료토적!D18</f>
        <v>14+0</v>
      </c>
      <c r="D18" s="86">
        <f>자료토적!B18</f>
        <v>20</v>
      </c>
      <c r="E18" s="79">
        <f>자료토적!E18</f>
        <v>15.91</v>
      </c>
      <c r="F18" s="83">
        <f t="shared" si="56"/>
        <v>172.4</v>
      </c>
      <c r="G18" s="83">
        <f t="shared" si="57"/>
        <v>155.16</v>
      </c>
      <c r="H18" s="79">
        <f>자료토적!F18</f>
        <v>12.85</v>
      </c>
      <c r="I18" s="83">
        <f t="shared" si="58"/>
        <v>128.5</v>
      </c>
      <c r="J18" s="83">
        <f t="shared" si="59"/>
        <v>128.5</v>
      </c>
      <c r="K18" s="79">
        <f>자료토적!G18</f>
        <v>0</v>
      </c>
      <c r="L18" s="83">
        <f t="shared" si="60"/>
        <v>0</v>
      </c>
      <c r="M18" s="83">
        <f t="shared" si="61"/>
        <v>0</v>
      </c>
      <c r="N18" s="79">
        <f>자료토적!H18</f>
        <v>0</v>
      </c>
      <c r="O18" s="83">
        <f t="shared" si="62"/>
        <v>0</v>
      </c>
      <c r="P18" s="83">
        <f t="shared" si="63"/>
        <v>0</v>
      </c>
      <c r="Q18" s="82">
        <f>자료토적!O18</f>
        <v>0</v>
      </c>
      <c r="R18" s="83">
        <f t="shared" si="64"/>
        <v>0</v>
      </c>
      <c r="S18" s="83">
        <f t="shared" si="65"/>
        <v>0</v>
      </c>
      <c r="T18" s="145">
        <f>자료토적!P18</f>
        <v>0</v>
      </c>
      <c r="U18" s="83">
        <f t="shared" si="66"/>
        <v>0</v>
      </c>
      <c r="V18" s="83">
        <f t="shared" si="67"/>
        <v>0</v>
      </c>
      <c r="W18" s="82"/>
      <c r="X18" s="83"/>
      <c r="Y18" s="83"/>
      <c r="Z18" s="83">
        <f t="shared" si="68"/>
        <v>283.65999999999997</v>
      </c>
      <c r="AA18" s="82">
        <f>자료토적!Q18</f>
        <v>0</v>
      </c>
      <c r="AB18" s="327">
        <f t="shared" si="69"/>
        <v>2</v>
      </c>
      <c r="AC18" s="82">
        <f>자료토적!R18</f>
        <v>0</v>
      </c>
      <c r="AD18" s="327">
        <f t="shared" si="70"/>
        <v>0</v>
      </c>
      <c r="AE18" s="79">
        <f>자료토적!S18</f>
        <v>0</v>
      </c>
      <c r="AF18" s="83">
        <f t="shared" si="71"/>
        <v>0</v>
      </c>
      <c r="AG18" s="326">
        <f>자료토적!J18</f>
        <v>0.2</v>
      </c>
      <c r="AH18" s="327">
        <f t="shared" si="72"/>
        <v>18</v>
      </c>
      <c r="AI18" s="80">
        <f t="shared" si="73"/>
        <v>18</v>
      </c>
      <c r="AJ18" s="80">
        <f t="shared" si="74"/>
        <v>265.65999999999997</v>
      </c>
      <c r="AK18" s="84">
        <f t="shared" si="75"/>
        <v>1038.1300000000001</v>
      </c>
      <c r="AL18" s="79">
        <f>자료토적!L18</f>
        <v>0.4</v>
      </c>
      <c r="AM18" s="83">
        <f t="shared" si="76"/>
        <v>13</v>
      </c>
      <c r="AN18" s="79">
        <f>자료토적!M18</f>
        <v>3.6</v>
      </c>
      <c r="AO18" s="83">
        <f t="shared" si="77"/>
        <v>57</v>
      </c>
      <c r="AP18" s="79">
        <f>자료토적!N18</f>
        <v>0.8</v>
      </c>
      <c r="AQ18" s="87">
        <f t="shared" si="78"/>
        <v>42</v>
      </c>
      <c r="AR18" s="255">
        <f>자료토적!K18</f>
        <v>6</v>
      </c>
      <c r="AS18" s="87">
        <f t="shared" si="79"/>
        <v>131</v>
      </c>
      <c r="AT18" s="255">
        <f>자료토적!T18</f>
        <v>4</v>
      </c>
      <c r="AU18" s="87">
        <f t="shared" si="80"/>
        <v>80</v>
      </c>
    </row>
    <row r="19" spans="1:47" s="78" customFormat="1" ht="21" customHeight="1">
      <c r="A19" s="78">
        <f t="shared" si="54"/>
        <v>300</v>
      </c>
      <c r="B19" s="141">
        <f t="shared" si="55"/>
        <v>1673.96</v>
      </c>
      <c r="C19" s="137" t="str">
        <f>자료토적!D19</f>
        <v>15+0</v>
      </c>
      <c r="D19" s="86">
        <f>자료토적!B19</f>
        <v>20</v>
      </c>
      <c r="E19" s="79">
        <f>자료토적!E19</f>
        <v>21.06</v>
      </c>
      <c r="F19" s="83">
        <f t="shared" si="56"/>
        <v>369.7</v>
      </c>
      <c r="G19" s="83">
        <f t="shared" si="57"/>
        <v>332.73</v>
      </c>
      <c r="H19" s="79">
        <f>자료토적!F19</f>
        <v>17.66</v>
      </c>
      <c r="I19" s="83">
        <f t="shared" si="58"/>
        <v>305.10000000000002</v>
      </c>
      <c r="J19" s="83">
        <f t="shared" si="59"/>
        <v>305.10000000000002</v>
      </c>
      <c r="K19" s="79">
        <f>자료토적!G19</f>
        <v>0</v>
      </c>
      <c r="L19" s="83">
        <f t="shared" si="60"/>
        <v>0</v>
      </c>
      <c r="M19" s="83">
        <f t="shared" si="61"/>
        <v>0</v>
      </c>
      <c r="N19" s="79">
        <f>자료토적!H19</f>
        <v>0</v>
      </c>
      <c r="O19" s="83">
        <f t="shared" si="62"/>
        <v>0</v>
      </c>
      <c r="P19" s="83">
        <f t="shared" si="63"/>
        <v>0</v>
      </c>
      <c r="Q19" s="82">
        <f>자료토적!O19</f>
        <v>0</v>
      </c>
      <c r="R19" s="83">
        <f t="shared" si="64"/>
        <v>0</v>
      </c>
      <c r="S19" s="83">
        <f t="shared" si="65"/>
        <v>0</v>
      </c>
      <c r="T19" s="145">
        <f>자료토적!P19</f>
        <v>0</v>
      </c>
      <c r="U19" s="83">
        <f t="shared" si="66"/>
        <v>0</v>
      </c>
      <c r="V19" s="83">
        <f t="shared" si="67"/>
        <v>0</v>
      </c>
      <c r="W19" s="82"/>
      <c r="X19" s="83"/>
      <c r="Y19" s="83"/>
      <c r="Z19" s="83">
        <f t="shared" si="68"/>
        <v>637.83000000000004</v>
      </c>
      <c r="AA19" s="82">
        <f>자료토적!Q19</f>
        <v>0</v>
      </c>
      <c r="AB19" s="327">
        <f t="shared" si="69"/>
        <v>0</v>
      </c>
      <c r="AC19" s="82">
        <f>자료토적!R19</f>
        <v>0</v>
      </c>
      <c r="AD19" s="327">
        <f t="shared" si="70"/>
        <v>0</v>
      </c>
      <c r="AE19" s="79">
        <f>자료토적!S19</f>
        <v>0</v>
      </c>
      <c r="AF19" s="83">
        <f t="shared" si="71"/>
        <v>0</v>
      </c>
      <c r="AG19" s="326">
        <f>자료토적!J19</f>
        <v>0</v>
      </c>
      <c r="AH19" s="327">
        <f t="shared" si="72"/>
        <v>2</v>
      </c>
      <c r="AI19" s="80">
        <f t="shared" si="73"/>
        <v>2</v>
      </c>
      <c r="AJ19" s="80">
        <f t="shared" si="74"/>
        <v>635.83000000000004</v>
      </c>
      <c r="AK19" s="84">
        <f t="shared" si="75"/>
        <v>1673.96</v>
      </c>
      <c r="AL19" s="79">
        <f>자료토적!L19</f>
        <v>0</v>
      </c>
      <c r="AM19" s="83">
        <f t="shared" si="76"/>
        <v>4</v>
      </c>
      <c r="AN19" s="79">
        <f>자료토적!M19</f>
        <v>4.3</v>
      </c>
      <c r="AO19" s="83">
        <f t="shared" si="77"/>
        <v>79</v>
      </c>
      <c r="AP19" s="79">
        <f>자료토적!N19</f>
        <v>0</v>
      </c>
      <c r="AQ19" s="87">
        <f t="shared" si="78"/>
        <v>8</v>
      </c>
      <c r="AR19" s="255">
        <f>자료토적!K19</f>
        <v>7.7</v>
      </c>
      <c r="AS19" s="87">
        <f t="shared" si="79"/>
        <v>137</v>
      </c>
      <c r="AT19" s="255">
        <f>자료토적!T19</f>
        <v>4.8</v>
      </c>
      <c r="AU19" s="87">
        <f t="shared" si="80"/>
        <v>88</v>
      </c>
    </row>
    <row r="20" spans="1:47" s="78" customFormat="1" ht="21" customHeight="1">
      <c r="A20" s="78">
        <f t="shared" si="54"/>
        <v>320</v>
      </c>
      <c r="B20" s="141">
        <f t="shared" si="55"/>
        <v>2844.15</v>
      </c>
      <c r="C20" s="137" t="str">
        <f>자료토적!D20</f>
        <v>16+0</v>
      </c>
      <c r="D20" s="86">
        <f>자료토적!B20</f>
        <v>20</v>
      </c>
      <c r="E20" s="79">
        <f>자료토적!E20</f>
        <v>29.25</v>
      </c>
      <c r="F20" s="83">
        <f t="shared" si="56"/>
        <v>503.1</v>
      </c>
      <c r="G20" s="83">
        <f t="shared" si="57"/>
        <v>452.79</v>
      </c>
      <c r="H20" s="79">
        <f>자료토적!F20</f>
        <v>54.08</v>
      </c>
      <c r="I20" s="83">
        <f t="shared" si="58"/>
        <v>717.4</v>
      </c>
      <c r="J20" s="83">
        <f t="shared" si="59"/>
        <v>717.4</v>
      </c>
      <c r="K20" s="79">
        <f>자료토적!G20</f>
        <v>0</v>
      </c>
      <c r="L20" s="83">
        <f t="shared" si="60"/>
        <v>0</v>
      </c>
      <c r="M20" s="83">
        <f t="shared" si="61"/>
        <v>0</v>
      </c>
      <c r="N20" s="79">
        <f>자료토적!H20</f>
        <v>0</v>
      </c>
      <c r="O20" s="83">
        <f t="shared" si="62"/>
        <v>0</v>
      </c>
      <c r="P20" s="83">
        <f t="shared" si="63"/>
        <v>0</v>
      </c>
      <c r="Q20" s="82">
        <f>자료토적!O20</f>
        <v>0</v>
      </c>
      <c r="R20" s="83">
        <f t="shared" si="64"/>
        <v>0</v>
      </c>
      <c r="S20" s="83">
        <f t="shared" si="65"/>
        <v>0</v>
      </c>
      <c r="T20" s="145">
        <f>자료토적!P20</f>
        <v>0</v>
      </c>
      <c r="U20" s="83">
        <f t="shared" si="66"/>
        <v>0</v>
      </c>
      <c r="V20" s="83">
        <f t="shared" si="67"/>
        <v>0</v>
      </c>
      <c r="W20" s="82"/>
      <c r="X20" s="83"/>
      <c r="Y20" s="83"/>
      <c r="Z20" s="83">
        <f t="shared" si="68"/>
        <v>1170.19</v>
      </c>
      <c r="AA20" s="82">
        <f>자료토적!Q20</f>
        <v>0</v>
      </c>
      <c r="AB20" s="327">
        <f t="shared" si="69"/>
        <v>0</v>
      </c>
      <c r="AC20" s="82">
        <f>자료토적!R20</f>
        <v>0</v>
      </c>
      <c r="AD20" s="327">
        <f t="shared" si="70"/>
        <v>0</v>
      </c>
      <c r="AE20" s="79">
        <f>자료토적!S20</f>
        <v>0</v>
      </c>
      <c r="AF20" s="83">
        <f t="shared" si="71"/>
        <v>0</v>
      </c>
      <c r="AG20" s="326">
        <f>자료토적!J20</f>
        <v>0</v>
      </c>
      <c r="AH20" s="327">
        <f t="shared" si="72"/>
        <v>0</v>
      </c>
      <c r="AI20" s="80">
        <f t="shared" si="73"/>
        <v>0</v>
      </c>
      <c r="AJ20" s="80">
        <f t="shared" si="74"/>
        <v>1170.19</v>
      </c>
      <c r="AK20" s="84">
        <f t="shared" si="75"/>
        <v>2844.15</v>
      </c>
      <c r="AL20" s="79">
        <f>자료토적!L20</f>
        <v>0</v>
      </c>
      <c r="AM20" s="83">
        <f t="shared" si="76"/>
        <v>0</v>
      </c>
      <c r="AN20" s="79">
        <f>자료토적!M20</f>
        <v>3.3</v>
      </c>
      <c r="AO20" s="83">
        <f t="shared" si="77"/>
        <v>76</v>
      </c>
      <c r="AP20" s="79">
        <f>자료토적!N20</f>
        <v>0</v>
      </c>
      <c r="AQ20" s="87">
        <f t="shared" si="78"/>
        <v>0</v>
      </c>
      <c r="AR20" s="255">
        <f>자료토적!K20</f>
        <v>13.5</v>
      </c>
      <c r="AS20" s="87">
        <f t="shared" si="79"/>
        <v>212</v>
      </c>
      <c r="AT20" s="255">
        <f>자료토적!T20</f>
        <v>10</v>
      </c>
      <c r="AU20" s="87">
        <f t="shared" si="80"/>
        <v>148</v>
      </c>
    </row>
    <row r="21" spans="1:47" s="78" customFormat="1" ht="21" customHeight="1">
      <c r="A21" s="78">
        <f t="shared" si="54"/>
        <v>340</v>
      </c>
      <c r="B21" s="141">
        <f t="shared" si="55"/>
        <v>3517.2</v>
      </c>
      <c r="C21" s="137" t="str">
        <f>자료토적!D21</f>
        <v>17+0</v>
      </c>
      <c r="D21" s="86">
        <f>자료토적!B21</f>
        <v>20</v>
      </c>
      <c r="E21" s="79">
        <f>자료토적!E21</f>
        <v>0</v>
      </c>
      <c r="F21" s="83">
        <f t="shared" si="56"/>
        <v>292.5</v>
      </c>
      <c r="G21" s="83">
        <f t="shared" si="57"/>
        <v>263.25</v>
      </c>
      <c r="H21" s="79">
        <f>자료토적!F21</f>
        <v>0</v>
      </c>
      <c r="I21" s="83">
        <f t="shared" si="58"/>
        <v>540.79999999999995</v>
      </c>
      <c r="J21" s="83">
        <f t="shared" si="59"/>
        <v>540.79999999999995</v>
      </c>
      <c r="K21" s="79">
        <f>자료토적!G21</f>
        <v>0</v>
      </c>
      <c r="L21" s="83">
        <f t="shared" si="60"/>
        <v>0</v>
      </c>
      <c r="M21" s="83">
        <f t="shared" si="61"/>
        <v>0</v>
      </c>
      <c r="N21" s="79">
        <f>자료토적!H21</f>
        <v>0</v>
      </c>
      <c r="O21" s="83">
        <f t="shared" si="62"/>
        <v>0</v>
      </c>
      <c r="P21" s="83">
        <f t="shared" si="63"/>
        <v>0</v>
      </c>
      <c r="Q21" s="82">
        <f>자료토적!O21</f>
        <v>0</v>
      </c>
      <c r="R21" s="83">
        <f t="shared" si="64"/>
        <v>0</v>
      </c>
      <c r="S21" s="83">
        <f t="shared" si="65"/>
        <v>0</v>
      </c>
      <c r="T21" s="145">
        <f>자료토적!P21</f>
        <v>0</v>
      </c>
      <c r="U21" s="83">
        <f t="shared" si="66"/>
        <v>0</v>
      </c>
      <c r="V21" s="83">
        <f t="shared" si="67"/>
        <v>0</v>
      </c>
      <c r="W21" s="82"/>
      <c r="X21" s="83"/>
      <c r="Y21" s="83"/>
      <c r="Z21" s="83">
        <f t="shared" si="68"/>
        <v>804.05</v>
      </c>
      <c r="AA21" s="82">
        <f>자료토적!Q21</f>
        <v>0</v>
      </c>
      <c r="AB21" s="327">
        <f t="shared" si="69"/>
        <v>0</v>
      </c>
      <c r="AC21" s="82">
        <f>자료토적!R21</f>
        <v>0</v>
      </c>
      <c r="AD21" s="327">
        <f t="shared" si="70"/>
        <v>0</v>
      </c>
      <c r="AE21" s="79">
        <f>자료토적!S21</f>
        <v>0</v>
      </c>
      <c r="AF21" s="83">
        <f t="shared" si="71"/>
        <v>0</v>
      </c>
      <c r="AG21" s="326">
        <f>자료토적!J21</f>
        <v>13.1</v>
      </c>
      <c r="AH21" s="327">
        <f t="shared" si="72"/>
        <v>131</v>
      </c>
      <c r="AI21" s="80">
        <f t="shared" si="73"/>
        <v>131</v>
      </c>
      <c r="AJ21" s="80">
        <f t="shared" si="74"/>
        <v>673.05</v>
      </c>
      <c r="AK21" s="84">
        <f t="shared" si="75"/>
        <v>3517.2</v>
      </c>
      <c r="AL21" s="79">
        <f>자료토적!L21</f>
        <v>6.5</v>
      </c>
      <c r="AM21" s="83">
        <f t="shared" si="76"/>
        <v>65</v>
      </c>
      <c r="AN21" s="79">
        <f>자료토적!M21</f>
        <v>0</v>
      </c>
      <c r="AO21" s="83">
        <f t="shared" si="77"/>
        <v>33</v>
      </c>
      <c r="AP21" s="79">
        <f>자료토적!N21</f>
        <v>4</v>
      </c>
      <c r="AQ21" s="87">
        <f t="shared" si="78"/>
        <v>40</v>
      </c>
      <c r="AR21" s="255">
        <f>자료토적!K21</f>
        <v>4.8</v>
      </c>
      <c r="AS21" s="87">
        <f t="shared" si="79"/>
        <v>183</v>
      </c>
      <c r="AT21" s="255">
        <f>자료토적!T21</f>
        <v>4</v>
      </c>
      <c r="AU21" s="87">
        <f t="shared" si="80"/>
        <v>140</v>
      </c>
    </row>
    <row r="22" spans="1:47" s="78" customFormat="1" ht="21" customHeight="1">
      <c r="A22" s="78">
        <f t="shared" si="54"/>
        <v>360</v>
      </c>
      <c r="B22" s="141">
        <f t="shared" si="55"/>
        <v>3191.2</v>
      </c>
      <c r="C22" s="137" t="str">
        <f>자료토적!D22</f>
        <v>18+0</v>
      </c>
      <c r="D22" s="86">
        <f>자료토적!B22</f>
        <v>20</v>
      </c>
      <c r="E22" s="79">
        <f>자료토적!E22</f>
        <v>0</v>
      </c>
      <c r="F22" s="83">
        <f t="shared" si="56"/>
        <v>0</v>
      </c>
      <c r="G22" s="83">
        <f t="shared" si="57"/>
        <v>0</v>
      </c>
      <c r="H22" s="79">
        <f>자료토적!F22</f>
        <v>0</v>
      </c>
      <c r="I22" s="83">
        <f t="shared" si="58"/>
        <v>0</v>
      </c>
      <c r="J22" s="83">
        <f t="shared" si="59"/>
        <v>0</v>
      </c>
      <c r="K22" s="79">
        <f>자료토적!G22</f>
        <v>0</v>
      </c>
      <c r="L22" s="83">
        <f t="shared" si="60"/>
        <v>0</v>
      </c>
      <c r="M22" s="83">
        <f t="shared" si="61"/>
        <v>0</v>
      </c>
      <c r="N22" s="79">
        <f>자료토적!H22</f>
        <v>0</v>
      </c>
      <c r="O22" s="83">
        <f t="shared" si="62"/>
        <v>0</v>
      </c>
      <c r="P22" s="83">
        <f t="shared" si="63"/>
        <v>0</v>
      </c>
      <c r="Q22" s="82">
        <f>자료토적!O22</f>
        <v>0</v>
      </c>
      <c r="R22" s="83">
        <f t="shared" si="64"/>
        <v>0</v>
      </c>
      <c r="S22" s="83">
        <f t="shared" si="65"/>
        <v>0</v>
      </c>
      <c r="T22" s="145">
        <f>자료토적!P22</f>
        <v>0</v>
      </c>
      <c r="U22" s="83">
        <f t="shared" si="66"/>
        <v>0</v>
      </c>
      <c r="V22" s="83">
        <f t="shared" si="67"/>
        <v>0</v>
      </c>
      <c r="W22" s="82"/>
      <c r="X22" s="83"/>
      <c r="Y22" s="83"/>
      <c r="Z22" s="83">
        <f t="shared" si="68"/>
        <v>0</v>
      </c>
      <c r="AA22" s="82">
        <f>자료토적!Q22</f>
        <v>0</v>
      </c>
      <c r="AB22" s="327">
        <f t="shared" si="69"/>
        <v>0</v>
      </c>
      <c r="AC22" s="82">
        <f>자료토적!R22</f>
        <v>0</v>
      </c>
      <c r="AD22" s="327">
        <f t="shared" si="70"/>
        <v>0</v>
      </c>
      <c r="AE22" s="79">
        <f>자료토적!S22</f>
        <v>0</v>
      </c>
      <c r="AF22" s="83">
        <f t="shared" si="71"/>
        <v>0</v>
      </c>
      <c r="AG22" s="326">
        <f>자료토적!J22</f>
        <v>19.5</v>
      </c>
      <c r="AH22" s="327">
        <f t="shared" si="72"/>
        <v>326</v>
      </c>
      <c r="AI22" s="80">
        <f t="shared" si="73"/>
        <v>0</v>
      </c>
      <c r="AJ22" s="80">
        <f t="shared" si="74"/>
        <v>-326</v>
      </c>
      <c r="AK22" s="84">
        <f t="shared" si="75"/>
        <v>3191.2</v>
      </c>
      <c r="AL22" s="79">
        <f>자료토적!L22</f>
        <v>7.3</v>
      </c>
      <c r="AM22" s="83">
        <f t="shared" si="76"/>
        <v>138</v>
      </c>
      <c r="AN22" s="79">
        <f>자료토적!M22</f>
        <v>0</v>
      </c>
      <c r="AO22" s="83">
        <f t="shared" si="77"/>
        <v>0</v>
      </c>
      <c r="AP22" s="79">
        <f>자료토적!N22</f>
        <v>4</v>
      </c>
      <c r="AQ22" s="87">
        <f t="shared" si="78"/>
        <v>80</v>
      </c>
      <c r="AR22" s="255">
        <f>자료토적!K22</f>
        <v>2.9</v>
      </c>
      <c r="AS22" s="87">
        <f t="shared" si="79"/>
        <v>77</v>
      </c>
      <c r="AT22" s="255">
        <f>자료토적!T22</f>
        <v>4</v>
      </c>
      <c r="AU22" s="87">
        <f t="shared" si="80"/>
        <v>80</v>
      </c>
    </row>
    <row r="23" spans="1:47" s="78" customFormat="1" ht="21" customHeight="1">
      <c r="A23" s="78">
        <f t="shared" si="54"/>
        <v>380</v>
      </c>
      <c r="B23" s="141">
        <f t="shared" si="55"/>
        <v>2865.2</v>
      </c>
      <c r="C23" s="137" t="str">
        <f>자료토적!D23</f>
        <v>19+0</v>
      </c>
      <c r="D23" s="86">
        <f>자료토적!B23</f>
        <v>20</v>
      </c>
      <c r="E23" s="79">
        <f>자료토적!E23</f>
        <v>0</v>
      </c>
      <c r="F23" s="83">
        <f t="shared" si="56"/>
        <v>0</v>
      </c>
      <c r="G23" s="83">
        <f t="shared" si="57"/>
        <v>0</v>
      </c>
      <c r="H23" s="79">
        <f>자료토적!F23</f>
        <v>0</v>
      </c>
      <c r="I23" s="83">
        <f t="shared" si="58"/>
        <v>0</v>
      </c>
      <c r="J23" s="83">
        <f t="shared" si="59"/>
        <v>0</v>
      </c>
      <c r="K23" s="79">
        <f>자료토적!G23</f>
        <v>0</v>
      </c>
      <c r="L23" s="83">
        <f t="shared" si="60"/>
        <v>0</v>
      </c>
      <c r="M23" s="83">
        <f t="shared" si="61"/>
        <v>0</v>
      </c>
      <c r="N23" s="79">
        <f>자료토적!H23</f>
        <v>0</v>
      </c>
      <c r="O23" s="83">
        <f t="shared" si="62"/>
        <v>0</v>
      </c>
      <c r="P23" s="83">
        <f t="shared" si="63"/>
        <v>0</v>
      </c>
      <c r="Q23" s="82">
        <f>자료토적!O23</f>
        <v>0</v>
      </c>
      <c r="R23" s="83">
        <f t="shared" si="64"/>
        <v>0</v>
      </c>
      <c r="S23" s="83">
        <f t="shared" si="65"/>
        <v>0</v>
      </c>
      <c r="T23" s="145">
        <f>자료토적!P23</f>
        <v>0</v>
      </c>
      <c r="U23" s="83">
        <f t="shared" si="66"/>
        <v>0</v>
      </c>
      <c r="V23" s="83">
        <f t="shared" si="67"/>
        <v>0</v>
      </c>
      <c r="W23" s="82"/>
      <c r="X23" s="83"/>
      <c r="Y23" s="83"/>
      <c r="Z23" s="83">
        <f t="shared" si="68"/>
        <v>0</v>
      </c>
      <c r="AA23" s="82">
        <f>자료토적!Q23</f>
        <v>0</v>
      </c>
      <c r="AB23" s="327">
        <f t="shared" si="69"/>
        <v>0</v>
      </c>
      <c r="AC23" s="82">
        <f>자료토적!R23</f>
        <v>0</v>
      </c>
      <c r="AD23" s="327">
        <f t="shared" si="70"/>
        <v>0</v>
      </c>
      <c r="AE23" s="79">
        <f>자료토적!S23</f>
        <v>0</v>
      </c>
      <c r="AF23" s="83">
        <f t="shared" si="71"/>
        <v>0</v>
      </c>
      <c r="AG23" s="326">
        <f>자료토적!J23</f>
        <v>13.1</v>
      </c>
      <c r="AH23" s="327">
        <f t="shared" si="72"/>
        <v>326</v>
      </c>
      <c r="AI23" s="80">
        <f t="shared" si="73"/>
        <v>0</v>
      </c>
      <c r="AJ23" s="80">
        <f t="shared" si="74"/>
        <v>-326</v>
      </c>
      <c r="AK23" s="84">
        <f t="shared" si="75"/>
        <v>2865.2</v>
      </c>
      <c r="AL23" s="79">
        <f>자료토적!L23</f>
        <v>5.5</v>
      </c>
      <c r="AM23" s="83">
        <f t="shared" si="76"/>
        <v>128</v>
      </c>
      <c r="AN23" s="79">
        <f>자료토적!M23</f>
        <v>0</v>
      </c>
      <c r="AO23" s="83">
        <f t="shared" si="77"/>
        <v>0</v>
      </c>
      <c r="AP23" s="79">
        <f>자료토적!N23</f>
        <v>0</v>
      </c>
      <c r="AQ23" s="87">
        <f t="shared" si="78"/>
        <v>40</v>
      </c>
      <c r="AR23" s="255">
        <f>자료토적!K23</f>
        <v>0</v>
      </c>
      <c r="AS23" s="87">
        <f t="shared" si="79"/>
        <v>29</v>
      </c>
      <c r="AT23" s="255">
        <f>자료토적!T23</f>
        <v>4</v>
      </c>
      <c r="AU23" s="87">
        <f t="shared" si="80"/>
        <v>80</v>
      </c>
    </row>
    <row r="24" spans="1:47" s="78" customFormat="1" ht="21" customHeight="1">
      <c r="A24" s="78">
        <f t="shared" si="54"/>
        <v>400</v>
      </c>
      <c r="B24" s="141">
        <f t="shared" si="55"/>
        <v>2665.2</v>
      </c>
      <c r="C24" s="137" t="str">
        <f>자료토적!D24</f>
        <v>20+0</v>
      </c>
      <c r="D24" s="86">
        <f>자료토적!B24</f>
        <v>20</v>
      </c>
      <c r="E24" s="79">
        <f>자료토적!E24</f>
        <v>0</v>
      </c>
      <c r="F24" s="83">
        <f t="shared" si="56"/>
        <v>0</v>
      </c>
      <c r="G24" s="83">
        <f t="shared" si="57"/>
        <v>0</v>
      </c>
      <c r="H24" s="79">
        <f>자료토적!F24</f>
        <v>0</v>
      </c>
      <c r="I24" s="83">
        <f t="shared" si="58"/>
        <v>0</v>
      </c>
      <c r="J24" s="83">
        <f t="shared" si="59"/>
        <v>0</v>
      </c>
      <c r="K24" s="79">
        <f>자료토적!G24</f>
        <v>0</v>
      </c>
      <c r="L24" s="83">
        <f t="shared" si="60"/>
        <v>0</v>
      </c>
      <c r="M24" s="83">
        <f t="shared" si="61"/>
        <v>0</v>
      </c>
      <c r="N24" s="79">
        <f>자료토적!H24</f>
        <v>0</v>
      </c>
      <c r="O24" s="83">
        <f t="shared" si="62"/>
        <v>0</v>
      </c>
      <c r="P24" s="83">
        <f t="shared" si="63"/>
        <v>0</v>
      </c>
      <c r="Q24" s="82">
        <f>자료토적!O24</f>
        <v>0</v>
      </c>
      <c r="R24" s="83">
        <f t="shared" si="64"/>
        <v>0</v>
      </c>
      <c r="S24" s="83">
        <f t="shared" si="65"/>
        <v>0</v>
      </c>
      <c r="T24" s="145">
        <f>자료토적!P24</f>
        <v>0</v>
      </c>
      <c r="U24" s="83">
        <f t="shared" si="66"/>
        <v>0</v>
      </c>
      <c r="V24" s="83">
        <f t="shared" si="67"/>
        <v>0</v>
      </c>
      <c r="W24" s="82"/>
      <c r="X24" s="83"/>
      <c r="Y24" s="83"/>
      <c r="Z24" s="83">
        <f t="shared" si="68"/>
        <v>0</v>
      </c>
      <c r="AA24" s="82">
        <f>자료토적!Q24</f>
        <v>0</v>
      </c>
      <c r="AB24" s="327">
        <f t="shared" si="69"/>
        <v>0</v>
      </c>
      <c r="AC24" s="82">
        <f>자료토적!R24</f>
        <v>0</v>
      </c>
      <c r="AD24" s="327">
        <f t="shared" si="70"/>
        <v>0</v>
      </c>
      <c r="AE24" s="79">
        <f>자료토적!S24</f>
        <v>0</v>
      </c>
      <c r="AF24" s="83">
        <f t="shared" si="71"/>
        <v>0</v>
      </c>
      <c r="AG24" s="326">
        <f>자료토적!J24</f>
        <v>6.9</v>
      </c>
      <c r="AH24" s="327">
        <f t="shared" si="72"/>
        <v>200</v>
      </c>
      <c r="AI24" s="80">
        <f t="shared" si="73"/>
        <v>0</v>
      </c>
      <c r="AJ24" s="80">
        <f t="shared" si="74"/>
        <v>-200</v>
      </c>
      <c r="AK24" s="84">
        <f t="shared" si="75"/>
        <v>2665.2</v>
      </c>
      <c r="AL24" s="79">
        <f>자료토적!L24</f>
        <v>3.9</v>
      </c>
      <c r="AM24" s="83">
        <f t="shared" si="76"/>
        <v>94</v>
      </c>
      <c r="AN24" s="79">
        <f>자료토적!M24</f>
        <v>0</v>
      </c>
      <c r="AO24" s="83">
        <f t="shared" si="77"/>
        <v>0</v>
      </c>
      <c r="AP24" s="79">
        <f>자료토적!N24</f>
        <v>0</v>
      </c>
      <c r="AQ24" s="87">
        <f t="shared" si="78"/>
        <v>0</v>
      </c>
      <c r="AR24" s="255">
        <f>자료토적!K24</f>
        <v>0</v>
      </c>
      <c r="AS24" s="87">
        <f t="shared" si="79"/>
        <v>0</v>
      </c>
      <c r="AT24" s="255">
        <f>자료토적!T24</f>
        <v>4</v>
      </c>
      <c r="AU24" s="87">
        <f t="shared" si="80"/>
        <v>80</v>
      </c>
    </row>
    <row r="25" spans="1:47" s="78" customFormat="1" ht="21" customHeight="1">
      <c r="A25" s="78">
        <f t="shared" si="54"/>
        <v>420</v>
      </c>
      <c r="B25" s="141">
        <f t="shared" si="55"/>
        <v>2588.1999999999998</v>
      </c>
      <c r="C25" s="137" t="str">
        <f>자료토적!D25</f>
        <v>21+0</v>
      </c>
      <c r="D25" s="86">
        <f>자료토적!B25</f>
        <v>20</v>
      </c>
      <c r="E25" s="79">
        <f>자료토적!E25</f>
        <v>0</v>
      </c>
      <c r="F25" s="83">
        <f t="shared" si="56"/>
        <v>0</v>
      </c>
      <c r="G25" s="83">
        <f t="shared" si="57"/>
        <v>0</v>
      </c>
      <c r="H25" s="79">
        <f>자료토적!F25</f>
        <v>0</v>
      </c>
      <c r="I25" s="83">
        <f t="shared" si="58"/>
        <v>0</v>
      </c>
      <c r="J25" s="83">
        <f t="shared" si="59"/>
        <v>0</v>
      </c>
      <c r="K25" s="79">
        <f>자료토적!G25</f>
        <v>0</v>
      </c>
      <c r="L25" s="83">
        <f t="shared" si="60"/>
        <v>0</v>
      </c>
      <c r="M25" s="83">
        <f t="shared" si="61"/>
        <v>0</v>
      </c>
      <c r="N25" s="79">
        <f>자료토적!H25</f>
        <v>0</v>
      </c>
      <c r="O25" s="83">
        <f t="shared" si="62"/>
        <v>0</v>
      </c>
      <c r="P25" s="83">
        <f t="shared" si="63"/>
        <v>0</v>
      </c>
      <c r="Q25" s="82">
        <f>자료토적!O25</f>
        <v>0</v>
      </c>
      <c r="R25" s="83">
        <f t="shared" si="64"/>
        <v>0</v>
      </c>
      <c r="S25" s="83">
        <f t="shared" si="65"/>
        <v>0</v>
      </c>
      <c r="T25" s="145">
        <f>자료토적!P25</f>
        <v>0</v>
      </c>
      <c r="U25" s="83">
        <f t="shared" si="66"/>
        <v>0</v>
      </c>
      <c r="V25" s="83">
        <f t="shared" si="67"/>
        <v>0</v>
      </c>
      <c r="W25" s="82"/>
      <c r="X25" s="83"/>
      <c r="Y25" s="83"/>
      <c r="Z25" s="83">
        <f t="shared" si="68"/>
        <v>0</v>
      </c>
      <c r="AA25" s="82">
        <f>자료토적!Q25</f>
        <v>0.1</v>
      </c>
      <c r="AB25" s="327">
        <f t="shared" si="69"/>
        <v>1</v>
      </c>
      <c r="AC25" s="82">
        <f>자료토적!R25</f>
        <v>0</v>
      </c>
      <c r="AD25" s="327">
        <f t="shared" si="70"/>
        <v>0</v>
      </c>
      <c r="AE25" s="79">
        <f>자료토적!S25</f>
        <v>0</v>
      </c>
      <c r="AF25" s="83">
        <f t="shared" si="71"/>
        <v>0</v>
      </c>
      <c r="AG25" s="326">
        <f>자료토적!J25</f>
        <v>0.8</v>
      </c>
      <c r="AH25" s="327">
        <f t="shared" si="72"/>
        <v>77</v>
      </c>
      <c r="AI25" s="80">
        <f t="shared" si="73"/>
        <v>0</v>
      </c>
      <c r="AJ25" s="80">
        <f t="shared" si="74"/>
        <v>-77</v>
      </c>
      <c r="AK25" s="84">
        <f t="shared" si="75"/>
        <v>2588.1999999999998</v>
      </c>
      <c r="AL25" s="79">
        <f>자료토적!L25</f>
        <v>0.6</v>
      </c>
      <c r="AM25" s="83">
        <f t="shared" si="76"/>
        <v>45</v>
      </c>
      <c r="AN25" s="79">
        <f>자료토적!M25</f>
        <v>0</v>
      </c>
      <c r="AO25" s="83">
        <f t="shared" si="77"/>
        <v>0</v>
      </c>
      <c r="AP25" s="79">
        <f>자료토적!N25</f>
        <v>0</v>
      </c>
      <c r="AQ25" s="87">
        <f t="shared" si="78"/>
        <v>0</v>
      </c>
      <c r="AR25" s="255">
        <f>자료토적!K25</f>
        <v>0</v>
      </c>
      <c r="AS25" s="87">
        <f t="shared" si="79"/>
        <v>0</v>
      </c>
      <c r="AT25" s="255">
        <f>자료토적!T25</f>
        <v>4</v>
      </c>
      <c r="AU25" s="87">
        <f t="shared" si="80"/>
        <v>80</v>
      </c>
    </row>
    <row r="26" spans="1:47" s="78" customFormat="1" ht="21" customHeight="1">
      <c r="A26" s="78">
        <f t="shared" si="54"/>
        <v>440</v>
      </c>
      <c r="B26" s="141">
        <f t="shared" si="55"/>
        <v>2588.12</v>
      </c>
      <c r="C26" s="137" t="str">
        <f>자료토적!D26</f>
        <v>22+0</v>
      </c>
      <c r="D26" s="86">
        <f>자료토적!B26</f>
        <v>20</v>
      </c>
      <c r="E26" s="79">
        <f>자료토적!E26</f>
        <v>0.88</v>
      </c>
      <c r="F26" s="83">
        <f t="shared" si="56"/>
        <v>8.8000000000000007</v>
      </c>
      <c r="G26" s="83">
        <f t="shared" si="57"/>
        <v>7.9200000000000008</v>
      </c>
      <c r="H26" s="79">
        <f>자료토적!F26</f>
        <v>0</v>
      </c>
      <c r="I26" s="83">
        <f t="shared" si="58"/>
        <v>0</v>
      </c>
      <c r="J26" s="83">
        <f t="shared" si="59"/>
        <v>0</v>
      </c>
      <c r="K26" s="79">
        <f>자료토적!G26</f>
        <v>0</v>
      </c>
      <c r="L26" s="83">
        <f t="shared" si="60"/>
        <v>0</v>
      </c>
      <c r="M26" s="83">
        <f t="shared" si="61"/>
        <v>0</v>
      </c>
      <c r="N26" s="79">
        <f>자료토적!H26</f>
        <v>0</v>
      </c>
      <c r="O26" s="83">
        <f t="shared" si="62"/>
        <v>0</v>
      </c>
      <c r="P26" s="83">
        <f t="shared" si="63"/>
        <v>0</v>
      </c>
      <c r="Q26" s="82">
        <f>자료토적!O26</f>
        <v>0</v>
      </c>
      <c r="R26" s="83">
        <f t="shared" si="64"/>
        <v>0</v>
      </c>
      <c r="S26" s="83">
        <f t="shared" si="65"/>
        <v>0</v>
      </c>
      <c r="T26" s="145">
        <f>자료토적!P26</f>
        <v>0</v>
      </c>
      <c r="U26" s="83">
        <f t="shared" si="66"/>
        <v>0</v>
      </c>
      <c r="V26" s="83">
        <f t="shared" si="67"/>
        <v>0</v>
      </c>
      <c r="W26" s="82"/>
      <c r="X26" s="83"/>
      <c r="Y26" s="83"/>
      <c r="Z26" s="83">
        <f t="shared" si="68"/>
        <v>7.9200000000000008</v>
      </c>
      <c r="AA26" s="82">
        <f>자료토적!Q26</f>
        <v>0.2</v>
      </c>
      <c r="AB26" s="327">
        <f t="shared" si="69"/>
        <v>3</v>
      </c>
      <c r="AC26" s="82">
        <f>자료토적!R26</f>
        <v>0</v>
      </c>
      <c r="AD26" s="327">
        <f t="shared" si="70"/>
        <v>0</v>
      </c>
      <c r="AE26" s="79">
        <f>자료토적!S26</f>
        <v>0</v>
      </c>
      <c r="AF26" s="83">
        <f t="shared" si="71"/>
        <v>0</v>
      </c>
      <c r="AG26" s="326">
        <f>자료토적!J26</f>
        <v>0</v>
      </c>
      <c r="AH26" s="327">
        <f t="shared" si="72"/>
        <v>8</v>
      </c>
      <c r="AI26" s="80">
        <f t="shared" si="73"/>
        <v>7.9200000000000008</v>
      </c>
      <c r="AJ26" s="80">
        <f t="shared" si="74"/>
        <v>-7.9999999999999183E-2</v>
      </c>
      <c r="AK26" s="84">
        <f t="shared" si="75"/>
        <v>2588.12</v>
      </c>
      <c r="AL26" s="79">
        <f>자료토적!L26</f>
        <v>0</v>
      </c>
      <c r="AM26" s="83">
        <f t="shared" si="76"/>
        <v>6</v>
      </c>
      <c r="AN26" s="79">
        <f>자료토적!M26</f>
        <v>0.5</v>
      </c>
      <c r="AO26" s="83">
        <f t="shared" si="77"/>
        <v>5</v>
      </c>
      <c r="AP26" s="79">
        <f>자료토적!N26</f>
        <v>0</v>
      </c>
      <c r="AQ26" s="87">
        <f t="shared" si="78"/>
        <v>0</v>
      </c>
      <c r="AR26" s="255">
        <f>자료토적!K26</f>
        <v>0</v>
      </c>
      <c r="AS26" s="87">
        <f t="shared" si="79"/>
        <v>0</v>
      </c>
      <c r="AT26" s="255">
        <f>자료토적!T26</f>
        <v>4</v>
      </c>
      <c r="AU26" s="87">
        <f t="shared" si="80"/>
        <v>80</v>
      </c>
    </row>
    <row r="27" spans="1:47" s="78" customFormat="1" ht="21" customHeight="1">
      <c r="A27" s="78">
        <f t="shared" si="54"/>
        <v>460</v>
      </c>
      <c r="B27" s="141">
        <f t="shared" si="55"/>
        <v>2591.04</v>
      </c>
      <c r="C27" s="137" t="str">
        <f>자료토적!D27</f>
        <v>23+0</v>
      </c>
      <c r="D27" s="86">
        <f>자료토적!B27</f>
        <v>20</v>
      </c>
      <c r="E27" s="79">
        <f>자료토적!E27</f>
        <v>0</v>
      </c>
      <c r="F27" s="83">
        <f t="shared" si="56"/>
        <v>8.8000000000000007</v>
      </c>
      <c r="G27" s="83">
        <f t="shared" si="57"/>
        <v>7.9200000000000008</v>
      </c>
      <c r="H27" s="79">
        <f>자료토적!F27</f>
        <v>0</v>
      </c>
      <c r="I27" s="83">
        <f t="shared" si="58"/>
        <v>0</v>
      </c>
      <c r="J27" s="83">
        <f t="shared" si="59"/>
        <v>0</v>
      </c>
      <c r="K27" s="79">
        <f>자료토적!G27</f>
        <v>0</v>
      </c>
      <c r="L27" s="83">
        <f t="shared" si="60"/>
        <v>0</v>
      </c>
      <c r="M27" s="83">
        <f t="shared" si="61"/>
        <v>0</v>
      </c>
      <c r="N27" s="79">
        <f>자료토적!H27</f>
        <v>0</v>
      </c>
      <c r="O27" s="83">
        <f t="shared" si="62"/>
        <v>0</v>
      </c>
      <c r="P27" s="83">
        <f t="shared" si="63"/>
        <v>0</v>
      </c>
      <c r="Q27" s="82">
        <f>자료토적!O27</f>
        <v>0</v>
      </c>
      <c r="R27" s="83">
        <f t="shared" si="64"/>
        <v>0</v>
      </c>
      <c r="S27" s="83">
        <f t="shared" si="65"/>
        <v>0</v>
      </c>
      <c r="T27" s="145">
        <f>자료토적!P27</f>
        <v>0</v>
      </c>
      <c r="U27" s="83">
        <f t="shared" si="66"/>
        <v>0</v>
      </c>
      <c r="V27" s="83">
        <f t="shared" si="67"/>
        <v>0</v>
      </c>
      <c r="W27" s="82"/>
      <c r="X27" s="83"/>
      <c r="Y27" s="83"/>
      <c r="Z27" s="83">
        <f t="shared" si="68"/>
        <v>7.9200000000000008</v>
      </c>
      <c r="AA27" s="82">
        <f>자료토적!Q27</f>
        <v>0.2</v>
      </c>
      <c r="AB27" s="327">
        <f t="shared" si="69"/>
        <v>4</v>
      </c>
      <c r="AC27" s="82">
        <f>자료토적!R27</f>
        <v>0</v>
      </c>
      <c r="AD27" s="327">
        <f t="shared" si="70"/>
        <v>0</v>
      </c>
      <c r="AE27" s="79">
        <f>자료토적!S27</f>
        <v>0</v>
      </c>
      <c r="AF27" s="83">
        <f t="shared" si="71"/>
        <v>0</v>
      </c>
      <c r="AG27" s="326">
        <f>자료토적!J27</f>
        <v>0.5</v>
      </c>
      <c r="AH27" s="327">
        <f t="shared" si="72"/>
        <v>5</v>
      </c>
      <c r="AI27" s="80">
        <f t="shared" si="73"/>
        <v>5</v>
      </c>
      <c r="AJ27" s="80">
        <f t="shared" si="74"/>
        <v>2.9200000000000008</v>
      </c>
      <c r="AK27" s="84">
        <f t="shared" si="75"/>
        <v>2591.04</v>
      </c>
      <c r="AL27" s="79">
        <f>자료토적!L27</f>
        <v>0.4</v>
      </c>
      <c r="AM27" s="83">
        <f t="shared" si="76"/>
        <v>4</v>
      </c>
      <c r="AN27" s="79">
        <f>자료토적!M27</f>
        <v>0</v>
      </c>
      <c r="AO27" s="83">
        <f t="shared" si="77"/>
        <v>5</v>
      </c>
      <c r="AP27" s="79">
        <f>자료토적!N27</f>
        <v>0</v>
      </c>
      <c r="AQ27" s="87">
        <f t="shared" si="78"/>
        <v>0</v>
      </c>
      <c r="AR27" s="255">
        <f>자료토적!K27</f>
        <v>0</v>
      </c>
      <c r="AS27" s="87">
        <f t="shared" si="79"/>
        <v>0</v>
      </c>
      <c r="AT27" s="255">
        <f>자료토적!T27</f>
        <v>4</v>
      </c>
      <c r="AU27" s="87">
        <f t="shared" si="80"/>
        <v>80</v>
      </c>
    </row>
    <row r="28" spans="1:47" s="78" customFormat="1" ht="21" customHeight="1">
      <c r="A28" s="78">
        <f t="shared" si="54"/>
        <v>480</v>
      </c>
      <c r="B28" s="141">
        <f t="shared" si="55"/>
        <v>2609.5</v>
      </c>
      <c r="C28" s="137" t="str">
        <f>자료토적!D28</f>
        <v>24+0</v>
      </c>
      <c r="D28" s="86">
        <f>자료토적!B28</f>
        <v>20</v>
      </c>
      <c r="E28" s="79">
        <f>자료토적!E28</f>
        <v>2.94</v>
      </c>
      <c r="F28" s="83">
        <f t="shared" si="56"/>
        <v>29.4</v>
      </c>
      <c r="G28" s="83">
        <f t="shared" si="57"/>
        <v>26.46</v>
      </c>
      <c r="H28" s="79">
        <f>자료토적!F28</f>
        <v>0</v>
      </c>
      <c r="I28" s="83">
        <f t="shared" si="58"/>
        <v>0</v>
      </c>
      <c r="J28" s="83">
        <f t="shared" si="59"/>
        <v>0</v>
      </c>
      <c r="K28" s="79">
        <f>자료토적!G28</f>
        <v>0</v>
      </c>
      <c r="L28" s="83">
        <f t="shared" si="60"/>
        <v>0</v>
      </c>
      <c r="M28" s="83">
        <f t="shared" si="61"/>
        <v>0</v>
      </c>
      <c r="N28" s="79">
        <f>자료토적!H28</f>
        <v>0</v>
      </c>
      <c r="O28" s="83">
        <f t="shared" si="62"/>
        <v>0</v>
      </c>
      <c r="P28" s="83">
        <f t="shared" si="63"/>
        <v>0</v>
      </c>
      <c r="Q28" s="82">
        <f>자료토적!O28</f>
        <v>0</v>
      </c>
      <c r="R28" s="83">
        <f t="shared" si="64"/>
        <v>0</v>
      </c>
      <c r="S28" s="83">
        <f t="shared" si="65"/>
        <v>0</v>
      </c>
      <c r="T28" s="145">
        <f>자료토적!P28</f>
        <v>0</v>
      </c>
      <c r="U28" s="83">
        <f t="shared" si="66"/>
        <v>0</v>
      </c>
      <c r="V28" s="83">
        <f t="shared" si="67"/>
        <v>0</v>
      </c>
      <c r="W28" s="82"/>
      <c r="X28" s="83"/>
      <c r="Y28" s="83"/>
      <c r="Z28" s="83">
        <f t="shared" si="68"/>
        <v>26.46</v>
      </c>
      <c r="AA28" s="82">
        <f>자료토적!Q28</f>
        <v>0.2</v>
      </c>
      <c r="AB28" s="327">
        <f t="shared" si="69"/>
        <v>4</v>
      </c>
      <c r="AC28" s="82">
        <f>자료토적!R28</f>
        <v>0</v>
      </c>
      <c r="AD28" s="327">
        <f t="shared" si="70"/>
        <v>0</v>
      </c>
      <c r="AE28" s="79">
        <f>자료토적!S28</f>
        <v>0</v>
      </c>
      <c r="AF28" s="83">
        <f t="shared" si="71"/>
        <v>0</v>
      </c>
      <c r="AG28" s="326">
        <f>자료토적!J28</f>
        <v>0.3</v>
      </c>
      <c r="AH28" s="327">
        <f t="shared" si="72"/>
        <v>8</v>
      </c>
      <c r="AI28" s="80">
        <f t="shared" si="73"/>
        <v>8</v>
      </c>
      <c r="AJ28" s="80">
        <f t="shared" si="74"/>
        <v>18.46</v>
      </c>
      <c r="AK28" s="84">
        <f t="shared" si="75"/>
        <v>2609.5</v>
      </c>
      <c r="AL28" s="79">
        <f>자료토적!L28</f>
        <v>0.2</v>
      </c>
      <c r="AM28" s="83">
        <f t="shared" si="76"/>
        <v>6</v>
      </c>
      <c r="AN28" s="79">
        <f>자료토적!M28</f>
        <v>2.6</v>
      </c>
      <c r="AO28" s="83">
        <f t="shared" si="77"/>
        <v>26</v>
      </c>
      <c r="AP28" s="79">
        <f>자료토적!N28</f>
        <v>0</v>
      </c>
      <c r="AQ28" s="87">
        <f t="shared" si="78"/>
        <v>0</v>
      </c>
      <c r="AR28" s="255">
        <f>자료토적!K28</f>
        <v>0</v>
      </c>
      <c r="AS28" s="87">
        <f t="shared" si="79"/>
        <v>0</v>
      </c>
      <c r="AT28" s="255">
        <f>자료토적!T28</f>
        <v>4</v>
      </c>
      <c r="AU28" s="87">
        <f t="shared" si="80"/>
        <v>80</v>
      </c>
    </row>
    <row r="29" spans="1:47" s="78" customFormat="1" ht="21" customHeight="1">
      <c r="A29" s="78">
        <f t="shared" si="54"/>
        <v>500</v>
      </c>
      <c r="B29" s="141">
        <f t="shared" si="55"/>
        <v>2665.54</v>
      </c>
      <c r="C29" s="137" t="str">
        <f>자료토적!D29</f>
        <v>25+0</v>
      </c>
      <c r="D29" s="86">
        <f>자료토적!B29</f>
        <v>20</v>
      </c>
      <c r="E29" s="79">
        <f>자료토적!E29</f>
        <v>3.62</v>
      </c>
      <c r="F29" s="83">
        <f t="shared" si="56"/>
        <v>65.599999999999994</v>
      </c>
      <c r="G29" s="83">
        <f t="shared" si="57"/>
        <v>59.04</v>
      </c>
      <c r="H29" s="79">
        <f>자료토적!F29</f>
        <v>0</v>
      </c>
      <c r="I29" s="83">
        <f t="shared" si="58"/>
        <v>0</v>
      </c>
      <c r="J29" s="83">
        <f t="shared" si="59"/>
        <v>0</v>
      </c>
      <c r="K29" s="79">
        <f>자료토적!G29</f>
        <v>0</v>
      </c>
      <c r="L29" s="83">
        <f t="shared" si="60"/>
        <v>0</v>
      </c>
      <c r="M29" s="83">
        <f t="shared" si="61"/>
        <v>0</v>
      </c>
      <c r="N29" s="79">
        <f>자료토적!H29</f>
        <v>0</v>
      </c>
      <c r="O29" s="83">
        <f t="shared" si="62"/>
        <v>0</v>
      </c>
      <c r="P29" s="83">
        <f t="shared" si="63"/>
        <v>0</v>
      </c>
      <c r="Q29" s="82">
        <f>자료토적!O29</f>
        <v>0</v>
      </c>
      <c r="R29" s="83">
        <f t="shared" si="64"/>
        <v>0</v>
      </c>
      <c r="S29" s="83">
        <f t="shared" si="65"/>
        <v>0</v>
      </c>
      <c r="T29" s="145">
        <f>자료토적!P29</f>
        <v>0</v>
      </c>
      <c r="U29" s="83">
        <f t="shared" si="66"/>
        <v>0</v>
      </c>
      <c r="V29" s="83">
        <f t="shared" si="67"/>
        <v>0</v>
      </c>
      <c r="W29" s="82"/>
      <c r="X29" s="83"/>
      <c r="Y29" s="83"/>
      <c r="Z29" s="83">
        <f t="shared" si="68"/>
        <v>59.04</v>
      </c>
      <c r="AA29" s="82">
        <f>자료토적!Q29</f>
        <v>0.2</v>
      </c>
      <c r="AB29" s="327">
        <f t="shared" si="69"/>
        <v>4</v>
      </c>
      <c r="AC29" s="82">
        <f>자료토적!R29</f>
        <v>0</v>
      </c>
      <c r="AD29" s="327">
        <f t="shared" si="70"/>
        <v>0</v>
      </c>
      <c r="AE29" s="79">
        <f>자료토적!S29</f>
        <v>0</v>
      </c>
      <c r="AF29" s="83">
        <f t="shared" si="71"/>
        <v>0</v>
      </c>
      <c r="AG29" s="326">
        <f>자료토적!J29</f>
        <v>0</v>
      </c>
      <c r="AH29" s="327">
        <f t="shared" si="72"/>
        <v>3</v>
      </c>
      <c r="AI29" s="80">
        <f t="shared" si="73"/>
        <v>3</v>
      </c>
      <c r="AJ29" s="80">
        <f t="shared" si="74"/>
        <v>56.04</v>
      </c>
      <c r="AK29" s="84">
        <f t="shared" si="75"/>
        <v>2665.54</v>
      </c>
      <c r="AL29" s="79">
        <f>자료토적!L29</f>
        <v>0</v>
      </c>
      <c r="AM29" s="83">
        <f t="shared" si="76"/>
        <v>2</v>
      </c>
      <c r="AN29" s="79">
        <f>자료토적!M29</f>
        <v>3.4</v>
      </c>
      <c r="AO29" s="83">
        <f t="shared" si="77"/>
        <v>60</v>
      </c>
      <c r="AP29" s="79">
        <f>자료토적!N29</f>
        <v>0</v>
      </c>
      <c r="AQ29" s="87">
        <f t="shared" si="78"/>
        <v>0</v>
      </c>
      <c r="AR29" s="255">
        <f>자료토적!K29</f>
        <v>0</v>
      </c>
      <c r="AS29" s="87">
        <f t="shared" si="79"/>
        <v>0</v>
      </c>
      <c r="AT29" s="255">
        <f>자료토적!T29</f>
        <v>4</v>
      </c>
      <c r="AU29" s="87">
        <f t="shared" si="80"/>
        <v>80</v>
      </c>
    </row>
    <row r="30" spans="1:47" s="78" customFormat="1" ht="21" customHeight="1">
      <c r="A30" s="78">
        <f t="shared" si="54"/>
        <v>520</v>
      </c>
      <c r="B30" s="141">
        <f t="shared" si="55"/>
        <v>2907.12</v>
      </c>
      <c r="C30" s="137" t="str">
        <f>자료토적!D30</f>
        <v>26+0</v>
      </c>
      <c r="D30" s="86">
        <f>자료토적!B30</f>
        <v>20</v>
      </c>
      <c r="E30" s="79">
        <f>자료토적!E30</f>
        <v>16.3</v>
      </c>
      <c r="F30" s="83">
        <f t="shared" si="56"/>
        <v>199.2</v>
      </c>
      <c r="G30" s="83">
        <f t="shared" si="57"/>
        <v>179.28</v>
      </c>
      <c r="H30" s="79">
        <f>자료토적!F30</f>
        <v>6.23</v>
      </c>
      <c r="I30" s="83">
        <f t="shared" si="58"/>
        <v>62.3</v>
      </c>
      <c r="J30" s="83">
        <f t="shared" si="59"/>
        <v>62.3</v>
      </c>
      <c r="K30" s="79">
        <f>자료토적!G30</f>
        <v>0</v>
      </c>
      <c r="L30" s="83">
        <f t="shared" si="60"/>
        <v>0</v>
      </c>
      <c r="M30" s="83">
        <f t="shared" si="61"/>
        <v>0</v>
      </c>
      <c r="N30" s="79">
        <f>자료토적!H30</f>
        <v>0</v>
      </c>
      <c r="O30" s="83">
        <f t="shared" si="62"/>
        <v>0</v>
      </c>
      <c r="P30" s="83">
        <f t="shared" si="63"/>
        <v>0</v>
      </c>
      <c r="Q30" s="82">
        <f>자료토적!O30</f>
        <v>0</v>
      </c>
      <c r="R30" s="83">
        <f t="shared" si="64"/>
        <v>0</v>
      </c>
      <c r="S30" s="83">
        <f t="shared" si="65"/>
        <v>0</v>
      </c>
      <c r="T30" s="145">
        <f>자료토적!P30</f>
        <v>0</v>
      </c>
      <c r="U30" s="83">
        <f t="shared" si="66"/>
        <v>0</v>
      </c>
      <c r="V30" s="83">
        <f t="shared" si="67"/>
        <v>0</v>
      </c>
      <c r="W30" s="82"/>
      <c r="X30" s="83"/>
      <c r="Y30" s="83"/>
      <c r="Z30" s="83">
        <f t="shared" si="68"/>
        <v>241.57999999999998</v>
      </c>
      <c r="AA30" s="82">
        <f>자료토적!Q30</f>
        <v>0</v>
      </c>
      <c r="AB30" s="327">
        <f t="shared" si="69"/>
        <v>2</v>
      </c>
      <c r="AC30" s="82">
        <f>자료토적!R30</f>
        <v>0.2</v>
      </c>
      <c r="AD30" s="327">
        <f t="shared" si="70"/>
        <v>2</v>
      </c>
      <c r="AE30" s="79">
        <f>자료토적!S30</f>
        <v>0</v>
      </c>
      <c r="AF30" s="83">
        <f t="shared" si="71"/>
        <v>0</v>
      </c>
      <c r="AG30" s="326">
        <f>자료토적!J30</f>
        <v>0</v>
      </c>
      <c r="AH30" s="327">
        <f t="shared" si="72"/>
        <v>0</v>
      </c>
      <c r="AI30" s="80">
        <f t="shared" si="73"/>
        <v>0</v>
      </c>
      <c r="AJ30" s="80">
        <f t="shared" si="74"/>
        <v>241.57999999999998</v>
      </c>
      <c r="AK30" s="84">
        <f t="shared" si="75"/>
        <v>2907.12</v>
      </c>
      <c r="AL30" s="79">
        <f>자료토적!L30</f>
        <v>0</v>
      </c>
      <c r="AM30" s="83">
        <f t="shared" si="76"/>
        <v>0</v>
      </c>
      <c r="AN30" s="79">
        <f>자료토적!M30</f>
        <v>5.0999999999999996</v>
      </c>
      <c r="AO30" s="83">
        <f t="shared" si="77"/>
        <v>85</v>
      </c>
      <c r="AP30" s="79">
        <f>자료토적!N30</f>
        <v>0</v>
      </c>
      <c r="AQ30" s="87">
        <f t="shared" si="78"/>
        <v>0</v>
      </c>
      <c r="AR30" s="255">
        <f>자료토적!K30</f>
        <v>10.8</v>
      </c>
      <c r="AS30" s="87">
        <f t="shared" si="79"/>
        <v>108</v>
      </c>
      <c r="AT30" s="255">
        <f>자료토적!T30</f>
        <v>4</v>
      </c>
      <c r="AU30" s="87">
        <f t="shared" si="80"/>
        <v>80</v>
      </c>
    </row>
    <row r="31" spans="1:47" s="78" customFormat="1" ht="21" customHeight="1">
      <c r="A31" s="78">
        <f t="shared" si="54"/>
        <v>540</v>
      </c>
      <c r="B31" s="141">
        <f t="shared" si="55"/>
        <v>3279.93</v>
      </c>
      <c r="C31" s="137" t="str">
        <f>자료토적!D31</f>
        <v>27+0</v>
      </c>
      <c r="D31" s="86">
        <f>자료토적!B31</f>
        <v>20</v>
      </c>
      <c r="E31" s="79">
        <f>자료토적!E31</f>
        <v>13.09</v>
      </c>
      <c r="F31" s="83">
        <f t="shared" si="56"/>
        <v>293.89999999999998</v>
      </c>
      <c r="G31" s="83">
        <f t="shared" si="57"/>
        <v>264.51</v>
      </c>
      <c r="H31" s="79">
        <f>자료토적!F31</f>
        <v>4.5999999999999996</v>
      </c>
      <c r="I31" s="83">
        <f t="shared" si="58"/>
        <v>108.3</v>
      </c>
      <c r="J31" s="83">
        <f t="shared" si="59"/>
        <v>108.3</v>
      </c>
      <c r="K31" s="79">
        <f>자료토적!G31</f>
        <v>0</v>
      </c>
      <c r="L31" s="83">
        <f t="shared" si="60"/>
        <v>0</v>
      </c>
      <c r="M31" s="83">
        <f t="shared" si="61"/>
        <v>0</v>
      </c>
      <c r="N31" s="79">
        <f>자료토적!H31</f>
        <v>0</v>
      </c>
      <c r="O31" s="83">
        <f t="shared" si="62"/>
        <v>0</v>
      </c>
      <c r="P31" s="83">
        <f t="shared" si="63"/>
        <v>0</v>
      </c>
      <c r="Q31" s="82">
        <f>자료토적!O31</f>
        <v>0</v>
      </c>
      <c r="R31" s="83">
        <f t="shared" si="64"/>
        <v>0</v>
      </c>
      <c r="S31" s="83">
        <f t="shared" si="65"/>
        <v>0</v>
      </c>
      <c r="T31" s="145">
        <f>자료토적!P31</f>
        <v>0</v>
      </c>
      <c r="U31" s="83">
        <f t="shared" si="66"/>
        <v>0</v>
      </c>
      <c r="V31" s="83">
        <f t="shared" si="67"/>
        <v>0</v>
      </c>
      <c r="W31" s="82"/>
      <c r="X31" s="83"/>
      <c r="Y31" s="83"/>
      <c r="Z31" s="83">
        <f t="shared" si="68"/>
        <v>372.81</v>
      </c>
      <c r="AA31" s="82">
        <f>자료토적!Q31</f>
        <v>0</v>
      </c>
      <c r="AB31" s="327">
        <f t="shared" si="69"/>
        <v>0</v>
      </c>
      <c r="AC31" s="82">
        <f>자료토적!R31</f>
        <v>0.2</v>
      </c>
      <c r="AD31" s="327">
        <f t="shared" si="70"/>
        <v>4</v>
      </c>
      <c r="AE31" s="79">
        <f>자료토적!S31</f>
        <v>0</v>
      </c>
      <c r="AF31" s="83">
        <f t="shared" si="71"/>
        <v>0</v>
      </c>
      <c r="AG31" s="326">
        <f>자료토적!J31</f>
        <v>0</v>
      </c>
      <c r="AH31" s="327">
        <f t="shared" si="72"/>
        <v>0</v>
      </c>
      <c r="AI31" s="80">
        <f t="shared" si="73"/>
        <v>0</v>
      </c>
      <c r="AJ31" s="80">
        <f t="shared" si="74"/>
        <v>372.81</v>
      </c>
      <c r="AK31" s="84">
        <f t="shared" si="75"/>
        <v>3279.93</v>
      </c>
      <c r="AL31" s="79">
        <f>자료토적!L31</f>
        <v>0</v>
      </c>
      <c r="AM31" s="83">
        <f t="shared" si="76"/>
        <v>0</v>
      </c>
      <c r="AN31" s="79">
        <f>자료토적!M31</f>
        <v>3.6</v>
      </c>
      <c r="AO31" s="83">
        <f t="shared" si="77"/>
        <v>87</v>
      </c>
      <c r="AP31" s="79">
        <f>자료토적!N31</f>
        <v>0</v>
      </c>
      <c r="AQ31" s="87">
        <f t="shared" si="78"/>
        <v>0</v>
      </c>
      <c r="AR31" s="255">
        <f>자료토적!K31</f>
        <v>0</v>
      </c>
      <c r="AS31" s="87">
        <f t="shared" si="79"/>
        <v>108</v>
      </c>
      <c r="AT31" s="255">
        <f>자료토적!T31</f>
        <v>4</v>
      </c>
      <c r="AU31" s="87">
        <f t="shared" si="80"/>
        <v>80</v>
      </c>
    </row>
    <row r="32" spans="1:47" s="78" customFormat="1" ht="21" customHeight="1">
      <c r="A32" s="78">
        <f t="shared" si="54"/>
        <v>560</v>
      </c>
      <c r="B32" s="141">
        <f t="shared" si="55"/>
        <v>3453.25</v>
      </c>
      <c r="C32" s="137" t="str">
        <f>자료토적!D32</f>
        <v>28+0</v>
      </c>
      <c r="D32" s="86">
        <f>자료토적!B32</f>
        <v>20</v>
      </c>
      <c r="E32" s="79">
        <f>자료토적!E32</f>
        <v>1.39</v>
      </c>
      <c r="F32" s="83">
        <f t="shared" si="56"/>
        <v>144.80000000000001</v>
      </c>
      <c r="G32" s="83">
        <f t="shared" si="57"/>
        <v>130.32000000000002</v>
      </c>
      <c r="H32" s="79">
        <f>자료토적!F32</f>
        <v>0</v>
      </c>
      <c r="I32" s="83">
        <f t="shared" si="58"/>
        <v>46</v>
      </c>
      <c r="J32" s="83">
        <f t="shared" si="59"/>
        <v>46</v>
      </c>
      <c r="K32" s="79">
        <f>자료토적!G32</f>
        <v>0</v>
      </c>
      <c r="L32" s="83">
        <f t="shared" si="60"/>
        <v>0</v>
      </c>
      <c r="M32" s="83">
        <f t="shared" si="61"/>
        <v>0</v>
      </c>
      <c r="N32" s="79">
        <f>자료토적!H32</f>
        <v>0</v>
      </c>
      <c r="O32" s="83">
        <f t="shared" si="62"/>
        <v>0</v>
      </c>
      <c r="P32" s="83">
        <f t="shared" si="63"/>
        <v>0</v>
      </c>
      <c r="Q32" s="82">
        <f>자료토적!O32</f>
        <v>0</v>
      </c>
      <c r="R32" s="83">
        <f t="shared" si="64"/>
        <v>0</v>
      </c>
      <c r="S32" s="83">
        <f t="shared" si="65"/>
        <v>0</v>
      </c>
      <c r="T32" s="145">
        <f>자료토적!P32</f>
        <v>0</v>
      </c>
      <c r="U32" s="83">
        <f t="shared" si="66"/>
        <v>0</v>
      </c>
      <c r="V32" s="83">
        <f t="shared" si="67"/>
        <v>0</v>
      </c>
      <c r="W32" s="82"/>
      <c r="X32" s="83"/>
      <c r="Y32" s="83"/>
      <c r="Z32" s="83">
        <f t="shared" si="68"/>
        <v>176.32000000000002</v>
      </c>
      <c r="AA32" s="82">
        <f>자료토적!Q32</f>
        <v>0.2</v>
      </c>
      <c r="AB32" s="327">
        <f t="shared" si="69"/>
        <v>2</v>
      </c>
      <c r="AC32" s="82">
        <f>자료토적!R32</f>
        <v>0</v>
      </c>
      <c r="AD32" s="327">
        <f t="shared" si="70"/>
        <v>2</v>
      </c>
      <c r="AE32" s="79">
        <f>자료토적!S32</f>
        <v>0</v>
      </c>
      <c r="AF32" s="83">
        <f t="shared" si="71"/>
        <v>0</v>
      </c>
      <c r="AG32" s="326">
        <f>자료토적!J32</f>
        <v>0.3</v>
      </c>
      <c r="AH32" s="327">
        <f t="shared" si="72"/>
        <v>3</v>
      </c>
      <c r="AI32" s="80">
        <f t="shared" si="73"/>
        <v>3</v>
      </c>
      <c r="AJ32" s="80">
        <f t="shared" si="74"/>
        <v>173.32000000000002</v>
      </c>
      <c r="AK32" s="84">
        <f t="shared" si="75"/>
        <v>3453.25</v>
      </c>
      <c r="AL32" s="79">
        <f>자료토적!L32</f>
        <v>0.3</v>
      </c>
      <c r="AM32" s="83">
        <f t="shared" si="76"/>
        <v>3</v>
      </c>
      <c r="AN32" s="79">
        <f>자료토적!M32</f>
        <v>2.5</v>
      </c>
      <c r="AO32" s="83">
        <f t="shared" si="77"/>
        <v>61</v>
      </c>
      <c r="AP32" s="79">
        <f>자료토적!N32</f>
        <v>0</v>
      </c>
      <c r="AQ32" s="87">
        <f t="shared" si="78"/>
        <v>0</v>
      </c>
      <c r="AR32" s="255">
        <f>자료토적!K32</f>
        <v>0</v>
      </c>
      <c r="AS32" s="87">
        <f t="shared" si="79"/>
        <v>0</v>
      </c>
      <c r="AT32" s="255">
        <f>자료토적!T32</f>
        <v>4</v>
      </c>
      <c r="AU32" s="87">
        <f t="shared" si="80"/>
        <v>80</v>
      </c>
    </row>
    <row r="33" spans="1:47" s="78" customFormat="1" ht="21" customHeight="1">
      <c r="A33" s="78">
        <f t="shared" si="54"/>
        <v>580</v>
      </c>
      <c r="B33" s="141">
        <f t="shared" si="55"/>
        <v>3458.76</v>
      </c>
      <c r="C33" s="137" t="str">
        <f>자료토적!D33</f>
        <v>29+0</v>
      </c>
      <c r="D33" s="86">
        <f>자료토적!B33</f>
        <v>20</v>
      </c>
      <c r="E33" s="79">
        <f>자료토적!E33</f>
        <v>0</v>
      </c>
      <c r="F33" s="83">
        <f t="shared" si="56"/>
        <v>13.9</v>
      </c>
      <c r="G33" s="83">
        <f t="shared" si="57"/>
        <v>12.51</v>
      </c>
      <c r="H33" s="79">
        <f>자료토적!F33</f>
        <v>0</v>
      </c>
      <c r="I33" s="83">
        <f t="shared" si="58"/>
        <v>0</v>
      </c>
      <c r="J33" s="83">
        <f t="shared" si="59"/>
        <v>0</v>
      </c>
      <c r="K33" s="79">
        <f>자료토적!G33</f>
        <v>0</v>
      </c>
      <c r="L33" s="83">
        <f t="shared" si="60"/>
        <v>0</v>
      </c>
      <c r="M33" s="83">
        <f t="shared" si="61"/>
        <v>0</v>
      </c>
      <c r="N33" s="79">
        <f>자료토적!H33</f>
        <v>0</v>
      </c>
      <c r="O33" s="83">
        <f t="shared" si="62"/>
        <v>0</v>
      </c>
      <c r="P33" s="83">
        <f t="shared" si="63"/>
        <v>0</v>
      </c>
      <c r="Q33" s="82">
        <f>자료토적!O33</f>
        <v>0</v>
      </c>
      <c r="R33" s="83">
        <f t="shared" si="64"/>
        <v>0</v>
      </c>
      <c r="S33" s="83">
        <f t="shared" si="65"/>
        <v>0</v>
      </c>
      <c r="T33" s="145">
        <f>자료토적!P33</f>
        <v>0</v>
      </c>
      <c r="U33" s="83">
        <f t="shared" si="66"/>
        <v>0</v>
      </c>
      <c r="V33" s="83">
        <f t="shared" si="67"/>
        <v>0</v>
      </c>
      <c r="W33" s="82"/>
      <c r="X33" s="83"/>
      <c r="Y33" s="83"/>
      <c r="Z33" s="83">
        <f t="shared" si="68"/>
        <v>12.51</v>
      </c>
      <c r="AA33" s="82">
        <f>자료토적!Q33</f>
        <v>0.1</v>
      </c>
      <c r="AB33" s="327">
        <f t="shared" si="69"/>
        <v>3</v>
      </c>
      <c r="AC33" s="82">
        <f>자료토적!R33</f>
        <v>0</v>
      </c>
      <c r="AD33" s="327">
        <f t="shared" si="70"/>
        <v>0</v>
      </c>
      <c r="AE33" s="79">
        <f>자료토적!S33</f>
        <v>0</v>
      </c>
      <c r="AF33" s="83">
        <f t="shared" si="71"/>
        <v>0</v>
      </c>
      <c r="AG33" s="326">
        <f>자료토적!J33</f>
        <v>0.4</v>
      </c>
      <c r="AH33" s="327">
        <f t="shared" si="72"/>
        <v>7</v>
      </c>
      <c r="AI33" s="80">
        <f t="shared" si="73"/>
        <v>7</v>
      </c>
      <c r="AJ33" s="80">
        <f t="shared" si="74"/>
        <v>5.51</v>
      </c>
      <c r="AK33" s="84">
        <f t="shared" si="75"/>
        <v>3458.76</v>
      </c>
      <c r="AL33" s="79">
        <f>자료토적!L33</f>
        <v>0.3</v>
      </c>
      <c r="AM33" s="83">
        <f t="shared" si="76"/>
        <v>6</v>
      </c>
      <c r="AN33" s="79">
        <f>자료토적!M33</f>
        <v>0</v>
      </c>
      <c r="AO33" s="83">
        <f t="shared" si="77"/>
        <v>25</v>
      </c>
      <c r="AP33" s="79">
        <f>자료토적!N33</f>
        <v>0</v>
      </c>
      <c r="AQ33" s="87">
        <f t="shared" si="78"/>
        <v>0</v>
      </c>
      <c r="AR33" s="255">
        <f>자료토적!K33</f>
        <v>0</v>
      </c>
      <c r="AS33" s="87">
        <f t="shared" si="79"/>
        <v>0</v>
      </c>
      <c r="AT33" s="255">
        <f>자료토적!T33</f>
        <v>4</v>
      </c>
      <c r="AU33" s="87">
        <f t="shared" si="80"/>
        <v>80</v>
      </c>
    </row>
    <row r="34" spans="1:47" s="78" customFormat="1" ht="21" customHeight="1">
      <c r="A34" s="78">
        <f t="shared" si="54"/>
        <v>600</v>
      </c>
      <c r="B34" s="141">
        <f t="shared" si="55"/>
        <v>3460.34</v>
      </c>
      <c r="C34" s="137" t="str">
        <f>자료토적!D34</f>
        <v>30+0</v>
      </c>
      <c r="D34" s="86">
        <f>자료토적!B34</f>
        <v>20</v>
      </c>
      <c r="E34" s="79">
        <f>자료토적!E34</f>
        <v>0.62</v>
      </c>
      <c r="F34" s="83">
        <f t="shared" si="56"/>
        <v>6.2</v>
      </c>
      <c r="G34" s="83">
        <f t="shared" si="57"/>
        <v>5.58</v>
      </c>
      <c r="H34" s="79">
        <f>자료토적!F34</f>
        <v>0</v>
      </c>
      <c r="I34" s="83">
        <f t="shared" si="58"/>
        <v>0</v>
      </c>
      <c r="J34" s="83">
        <f t="shared" si="59"/>
        <v>0</v>
      </c>
      <c r="K34" s="79">
        <f>자료토적!G34</f>
        <v>0</v>
      </c>
      <c r="L34" s="83">
        <f t="shared" si="60"/>
        <v>0</v>
      </c>
      <c r="M34" s="83">
        <f t="shared" si="61"/>
        <v>0</v>
      </c>
      <c r="N34" s="79">
        <f>자료토적!H34</f>
        <v>0</v>
      </c>
      <c r="O34" s="83">
        <f t="shared" si="62"/>
        <v>0</v>
      </c>
      <c r="P34" s="83">
        <f t="shared" si="63"/>
        <v>0</v>
      </c>
      <c r="Q34" s="82">
        <f>자료토적!O34</f>
        <v>0</v>
      </c>
      <c r="R34" s="83">
        <f t="shared" si="64"/>
        <v>0</v>
      </c>
      <c r="S34" s="83">
        <f t="shared" si="65"/>
        <v>0</v>
      </c>
      <c r="T34" s="145">
        <f>자료토적!P34</f>
        <v>0</v>
      </c>
      <c r="U34" s="83">
        <f t="shared" si="66"/>
        <v>0</v>
      </c>
      <c r="V34" s="83">
        <f t="shared" si="67"/>
        <v>0</v>
      </c>
      <c r="W34" s="82"/>
      <c r="X34" s="83"/>
      <c r="Y34" s="83"/>
      <c r="Z34" s="83">
        <f t="shared" si="68"/>
        <v>5.58</v>
      </c>
      <c r="AA34" s="82">
        <f>자료토적!Q34</f>
        <v>0.2</v>
      </c>
      <c r="AB34" s="327">
        <f t="shared" si="69"/>
        <v>3</v>
      </c>
      <c r="AC34" s="82">
        <f>자료토적!R34</f>
        <v>0</v>
      </c>
      <c r="AD34" s="327">
        <f t="shared" si="70"/>
        <v>0</v>
      </c>
      <c r="AE34" s="79">
        <f>자료토적!S34</f>
        <v>0</v>
      </c>
      <c r="AF34" s="83">
        <f t="shared" si="71"/>
        <v>0</v>
      </c>
      <c r="AG34" s="326">
        <f>자료토적!J34</f>
        <v>0</v>
      </c>
      <c r="AH34" s="327">
        <f t="shared" si="72"/>
        <v>4</v>
      </c>
      <c r="AI34" s="80">
        <f t="shared" si="73"/>
        <v>4</v>
      </c>
      <c r="AJ34" s="80">
        <f t="shared" si="74"/>
        <v>1.58</v>
      </c>
      <c r="AK34" s="84">
        <f t="shared" si="75"/>
        <v>3460.34</v>
      </c>
      <c r="AL34" s="79">
        <f>자료토적!L34</f>
        <v>0</v>
      </c>
      <c r="AM34" s="83">
        <f t="shared" si="76"/>
        <v>3</v>
      </c>
      <c r="AN34" s="79">
        <f>자료토적!M34</f>
        <v>0</v>
      </c>
      <c r="AO34" s="83">
        <f t="shared" si="77"/>
        <v>0</v>
      </c>
      <c r="AP34" s="79">
        <f>자료토적!N34</f>
        <v>0</v>
      </c>
      <c r="AQ34" s="87">
        <f t="shared" si="78"/>
        <v>0</v>
      </c>
      <c r="AR34" s="255">
        <f>자료토적!K34</f>
        <v>0</v>
      </c>
      <c r="AS34" s="87">
        <f t="shared" si="79"/>
        <v>0</v>
      </c>
      <c r="AT34" s="255">
        <f>자료토적!T34</f>
        <v>5</v>
      </c>
      <c r="AU34" s="87">
        <f t="shared" si="80"/>
        <v>90</v>
      </c>
    </row>
    <row r="35" spans="1:47" s="78" customFormat="1" ht="21" customHeight="1">
      <c r="A35" s="88"/>
      <c r="B35" s="139"/>
      <c r="C35" s="280"/>
      <c r="D35" s="281">
        <f>SUM(D4:D34)</f>
        <v>600</v>
      </c>
      <c r="E35" s="282"/>
      <c r="F35" s="283">
        <f>SUM(F4:F34)</f>
        <v>2748.6</v>
      </c>
      <c r="G35" s="284"/>
      <c r="H35" s="285"/>
      <c r="I35" s="285">
        <f>SUM(I4:I34)</f>
        <v>2291.6000000000004</v>
      </c>
      <c r="J35" s="285"/>
      <c r="K35" s="286"/>
      <c r="L35" s="285">
        <f>SUM(L4:L34)</f>
        <v>0</v>
      </c>
      <c r="M35" s="285"/>
      <c r="N35" s="286"/>
      <c r="O35" s="285">
        <f>SUM(O4:O34)</f>
        <v>0</v>
      </c>
      <c r="P35" s="285"/>
      <c r="Q35" s="286"/>
      <c r="R35" s="285">
        <f>SUM(R13:R34)</f>
        <v>0</v>
      </c>
      <c r="S35" s="285"/>
      <c r="T35" s="286"/>
      <c r="U35" s="285">
        <f>SUM(U13:U34)</f>
        <v>0</v>
      </c>
      <c r="V35" s="285"/>
      <c r="W35" s="286"/>
      <c r="X35" s="285">
        <f>SUM(X13:X34)</f>
        <v>0</v>
      </c>
      <c r="Y35" s="285"/>
      <c r="Z35" s="285">
        <f>SUM(Z4:Z34)</f>
        <v>4765.34</v>
      </c>
      <c r="AA35" s="336"/>
      <c r="AB35" s="288">
        <f>SUM(AB4:AB34)</f>
        <v>46</v>
      </c>
      <c r="AC35" s="288"/>
      <c r="AD35" s="288">
        <f>SUM(AD4:AD34)</f>
        <v>8</v>
      </c>
      <c r="AE35" s="285"/>
      <c r="AF35" s="285">
        <f>SUM(AF4:AF34)</f>
        <v>0</v>
      </c>
      <c r="AG35" s="285"/>
      <c r="AH35" s="285">
        <f>SUM(AH4:AH34)</f>
        <v>1305</v>
      </c>
      <c r="AI35" s="285">
        <f>SUM(AI4:AI34)</f>
        <v>257.52999999999997</v>
      </c>
      <c r="AJ35" s="285">
        <f>SUM(AJ4:AJ34)</f>
        <v>3460.34</v>
      </c>
      <c r="AK35" s="287"/>
      <c r="AL35" s="285"/>
      <c r="AM35" s="285">
        <f>SUM(AM4:AM34)-3</f>
        <v>608</v>
      </c>
      <c r="AN35" s="285"/>
      <c r="AO35" s="285">
        <f>SUM(AO4:AO34)</f>
        <v>878</v>
      </c>
      <c r="AP35" s="288"/>
      <c r="AQ35" s="289">
        <f>SUM(AQ4:AQ34)</f>
        <v>298</v>
      </c>
      <c r="AR35" s="290"/>
      <c r="AS35" s="289">
        <f>SUM(AS4:AS34)</f>
        <v>1676</v>
      </c>
      <c r="AT35" s="290"/>
      <c r="AU35" s="289">
        <f>SUM(AU4:AU34)</f>
        <v>2526</v>
      </c>
    </row>
    <row r="36" spans="1:47">
      <c r="A36" s="78"/>
      <c r="I36" s="68"/>
      <c r="J36" s="68"/>
      <c r="L36" s="68"/>
      <c r="M36" s="68"/>
      <c r="N36" s="68"/>
      <c r="O36" s="68"/>
      <c r="P36" s="68"/>
      <c r="Q36" s="68"/>
      <c r="R36" s="68"/>
      <c r="S36" s="68"/>
      <c r="T36" s="68"/>
      <c r="Z36" s="3"/>
    </row>
    <row r="37" spans="1:47">
      <c r="A37" s="78"/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1"/>
      <c r="Z37" s="271"/>
    </row>
    <row r="38" spans="1:47" s="70" customFormat="1" ht="11.25">
      <c r="A38" s="78"/>
      <c r="B38" s="140"/>
      <c r="C38" s="69"/>
      <c r="D38" s="69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K38" s="71"/>
      <c r="AP38" s="136"/>
      <c r="AR38" s="136"/>
      <c r="AT38" s="136"/>
    </row>
    <row r="39" spans="1:47" s="70" customFormat="1" ht="14.25">
      <c r="A39" s="78"/>
      <c r="B39" s="140"/>
      <c r="C39" s="69"/>
      <c r="D39" s="69"/>
      <c r="F39" s="275"/>
      <c r="G39" s="276" t="s">
        <v>59</v>
      </c>
      <c r="H39" s="275"/>
      <c r="I39" s="275"/>
      <c r="J39" s="276" t="s">
        <v>68</v>
      </c>
      <c r="K39" s="275"/>
      <c r="L39" s="276"/>
      <c r="M39" s="276" t="s">
        <v>68</v>
      </c>
      <c r="N39" s="276"/>
      <c r="O39" s="276"/>
      <c r="P39" s="276" t="s">
        <v>208</v>
      </c>
      <c r="Q39" s="272"/>
      <c r="R39" s="272"/>
      <c r="S39" s="272"/>
      <c r="T39" s="272"/>
      <c r="U39" s="272"/>
      <c r="V39" s="272"/>
      <c r="W39" s="272"/>
      <c r="X39" s="272"/>
      <c r="Y39" s="272"/>
      <c r="Z39" s="273"/>
      <c r="AA39" s="148"/>
      <c r="AB39" s="148"/>
      <c r="AC39" s="148"/>
      <c r="AD39" s="148"/>
      <c r="AE39" s="148"/>
      <c r="AF39" s="148"/>
      <c r="AG39" s="148"/>
      <c r="AH39" s="148"/>
      <c r="AK39" s="71"/>
      <c r="AP39" s="136"/>
      <c r="AR39" s="136"/>
      <c r="AT39" s="136"/>
    </row>
    <row r="40" spans="1:47" s="70" customFormat="1" ht="14.25">
      <c r="A40" s="78"/>
      <c r="B40" s="140"/>
      <c r="C40" s="69"/>
      <c r="D40" s="69"/>
      <c r="F40" s="275"/>
      <c r="G40" s="276">
        <v>0.9</v>
      </c>
      <c r="H40" s="275"/>
      <c r="I40" s="275"/>
      <c r="J40" s="277">
        <v>1</v>
      </c>
      <c r="K40" s="275"/>
      <c r="L40" s="275"/>
      <c r="M40" s="277">
        <v>1.1499999999999999</v>
      </c>
      <c r="N40" s="277"/>
      <c r="O40" s="277"/>
      <c r="P40" s="277">
        <v>1</v>
      </c>
      <c r="Q40" s="272"/>
      <c r="R40" s="272"/>
      <c r="S40" s="272"/>
      <c r="T40" s="272"/>
      <c r="U40" s="272"/>
      <c r="V40" s="272"/>
      <c r="W40" s="272"/>
      <c r="X40" s="272"/>
      <c r="Y40" s="272"/>
      <c r="Z40" s="274"/>
      <c r="AA40" s="148"/>
      <c r="AB40" s="148"/>
      <c r="AC40" s="148"/>
      <c r="AD40" s="148"/>
      <c r="AE40" s="148"/>
      <c r="AF40" s="148"/>
      <c r="AG40" s="148"/>
      <c r="AH40" s="148"/>
      <c r="AK40" s="151"/>
      <c r="AP40" s="136"/>
      <c r="AR40" s="136"/>
      <c r="AT40" s="136"/>
    </row>
    <row r="41" spans="1:47" s="70" customFormat="1" ht="11.25">
      <c r="A41" s="78"/>
      <c r="B41" s="140"/>
      <c r="C41" s="69"/>
      <c r="D41" s="69"/>
      <c r="F41" s="275"/>
      <c r="G41" s="275"/>
      <c r="H41" s="275"/>
      <c r="I41" s="275"/>
      <c r="J41" s="275"/>
      <c r="K41" s="275"/>
      <c r="L41" s="275"/>
      <c r="M41" s="275"/>
      <c r="N41" s="275"/>
      <c r="O41" s="275"/>
      <c r="P41" s="275"/>
      <c r="Q41" s="272"/>
      <c r="R41" s="272"/>
      <c r="S41" s="272"/>
      <c r="T41" s="272"/>
      <c r="U41" s="272"/>
      <c r="V41" s="272"/>
      <c r="W41" s="272"/>
      <c r="X41" s="272"/>
      <c r="Y41" s="272"/>
      <c r="Z41" s="272"/>
      <c r="AA41" s="148"/>
      <c r="AB41" s="148"/>
      <c r="AC41" s="148"/>
      <c r="AD41" s="148"/>
      <c r="AE41" s="148"/>
      <c r="AF41" s="148"/>
      <c r="AG41" s="148"/>
      <c r="AH41" s="148"/>
      <c r="AP41" s="136"/>
      <c r="AR41" s="136"/>
      <c r="AT41" s="136"/>
    </row>
    <row r="42" spans="1:47" s="70" customFormat="1" ht="11.25">
      <c r="B42" s="140"/>
      <c r="C42" s="69"/>
      <c r="D42" s="69"/>
      <c r="AK42" s="71"/>
      <c r="AP42" s="136"/>
      <c r="AR42" s="136"/>
      <c r="AT42" s="136"/>
    </row>
    <row r="43" spans="1:47" s="70" customFormat="1" ht="11.25">
      <c r="B43" s="140"/>
      <c r="C43" s="69"/>
      <c r="D43" s="69"/>
      <c r="AK43" s="71"/>
      <c r="AP43" s="136"/>
      <c r="AR43" s="136"/>
      <c r="AT43" s="136"/>
    </row>
    <row r="45" spans="1:47">
      <c r="F45" s="43"/>
      <c r="I45" s="43"/>
    </row>
  </sheetData>
  <mergeCells count="32">
    <mergeCell ref="AT1:AU1"/>
    <mergeCell ref="AT2:AT3"/>
    <mergeCell ref="AU2:AU3"/>
    <mergeCell ref="AK1:AK3"/>
    <mergeCell ref="E1:P1"/>
    <mergeCell ref="N2:P2"/>
    <mergeCell ref="T2:V2"/>
    <mergeCell ref="Q1:Y1"/>
    <mergeCell ref="E2:G2"/>
    <mergeCell ref="K2:M2"/>
    <mergeCell ref="H2:J2"/>
    <mergeCell ref="AA2:AB2"/>
    <mergeCell ref="AC2:AD2"/>
    <mergeCell ref="AI1:AI3"/>
    <mergeCell ref="AJ1:AJ3"/>
    <mergeCell ref="AL1:AO1"/>
    <mergeCell ref="D1:D3"/>
    <mergeCell ref="C1:C3"/>
    <mergeCell ref="Z1:Z3"/>
    <mergeCell ref="AG1:AH2"/>
    <mergeCell ref="Q2:S2"/>
    <mergeCell ref="W2:Y2"/>
    <mergeCell ref="AE2:AF2"/>
    <mergeCell ref="AA1:AF1"/>
    <mergeCell ref="AR1:AS1"/>
    <mergeCell ref="AN2:AO2"/>
    <mergeCell ref="AL2:AM2"/>
    <mergeCell ref="AR2:AR3"/>
    <mergeCell ref="AS2:AS3"/>
    <mergeCell ref="AP1:AQ1"/>
    <mergeCell ref="AP2:AP3"/>
    <mergeCell ref="AQ2:AQ3"/>
  </mergeCells>
  <phoneticPr fontId="14" type="noConversion"/>
  <printOptions horizontalCentered="1" verticalCentered="1"/>
  <pageMargins left="0.35433070866141736" right="0.23622047244094491" top="0.23622047244094491" bottom="0.19685039370078741" header="0.15748031496062992" footer="0.15748031496062992"/>
  <pageSetup paperSize="9" scale="65" orientation="landscape" blackAndWhite="1" r:id="rId1"/>
  <headerFooter alignWithMargins="0">
    <oddFooter>페이지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2:T143"/>
  <sheetViews>
    <sheetView zoomScale="85" zoomScaleNormal="85" workbookViewId="0">
      <pane xSplit="4" ySplit="2" topLeftCell="E3" activePane="bottomRight" state="frozen"/>
      <selection activeCell="F39" sqref="F39"/>
      <selection pane="topRight" activeCell="F39" sqref="F39"/>
      <selection pane="bottomLeft" activeCell="F39" sqref="F39"/>
      <selection pane="bottomRight" activeCell="R15" sqref="R15"/>
    </sheetView>
  </sheetViews>
  <sheetFormatPr defaultRowHeight="17.25" customHeight="1"/>
  <cols>
    <col min="2" max="2" width="7" customWidth="1"/>
    <col min="3" max="3" width="8.109375" style="302" customWidth="1"/>
    <col min="4" max="4" width="16.88671875" style="90" customWidth="1"/>
    <col min="5" max="5" width="8.88671875" style="92"/>
    <col min="6" max="6" width="8.88671875" style="319" customWidth="1"/>
    <col min="7" max="7" width="8.88671875" style="92" customWidth="1"/>
    <col min="8" max="8" width="8.88671875" style="51" customWidth="1"/>
    <col min="9" max="9" width="8.88671875" style="56" customWidth="1"/>
    <col min="10" max="10" width="8.88671875" style="92"/>
    <col min="11" max="11" width="9.109375" style="251" customWidth="1"/>
    <col min="12" max="12" width="8.88671875" style="51"/>
    <col min="13" max="13" width="8.88671875" style="51" customWidth="1"/>
    <col min="14" max="14" width="8.88671875" style="268" customWidth="1"/>
    <col min="15" max="15" width="11.44140625" style="53" customWidth="1"/>
    <col min="16" max="16" width="12.44140625" style="53" customWidth="1"/>
    <col min="17" max="19" width="8.88671875" style="53" customWidth="1"/>
    <col min="20" max="20" width="8.88671875" style="51" customWidth="1"/>
  </cols>
  <sheetData>
    <row r="2" spans="1:20" ht="17.25" customHeight="1">
      <c r="A2" t="s">
        <v>54</v>
      </c>
      <c r="B2" t="s">
        <v>56</v>
      </c>
      <c r="C2" s="302" t="s">
        <v>55</v>
      </c>
      <c r="D2" s="90" t="s">
        <v>12</v>
      </c>
      <c r="E2" s="91" t="s">
        <v>51</v>
      </c>
      <c r="F2" s="318" t="s">
        <v>49</v>
      </c>
      <c r="G2" s="91" t="s">
        <v>201</v>
      </c>
      <c r="H2" s="54" t="s">
        <v>203</v>
      </c>
      <c r="I2" s="55" t="s">
        <v>201</v>
      </c>
      <c r="J2" s="91" t="s">
        <v>53</v>
      </c>
      <c r="K2" s="251" t="s">
        <v>52</v>
      </c>
      <c r="L2" s="51" t="s">
        <v>61</v>
      </c>
      <c r="M2" s="51" t="s">
        <v>62</v>
      </c>
      <c r="N2" s="267" t="s">
        <v>152</v>
      </c>
      <c r="O2" s="52" t="s">
        <v>90</v>
      </c>
      <c r="P2" s="52" t="s">
        <v>91</v>
      </c>
      <c r="Q2" s="52" t="s">
        <v>112</v>
      </c>
      <c r="R2" s="52" t="s">
        <v>113</v>
      </c>
      <c r="S2" s="52" t="s">
        <v>212</v>
      </c>
      <c r="T2" s="51" t="s">
        <v>220</v>
      </c>
    </row>
    <row r="4" spans="1:20" ht="17.25" customHeight="1">
      <c r="A4">
        <v>0</v>
      </c>
      <c r="B4" s="256">
        <v>0</v>
      </c>
      <c r="C4" s="303" t="str">
        <f>토적계산표!C4</f>
        <v>0+0</v>
      </c>
      <c r="D4" s="90" t="s">
        <v>157</v>
      </c>
      <c r="E4" s="92">
        <v>0</v>
      </c>
      <c r="F4" s="319">
        <v>0</v>
      </c>
      <c r="J4" s="320">
        <v>0.1</v>
      </c>
      <c r="K4" s="321">
        <v>0</v>
      </c>
      <c r="L4" s="322">
        <v>0.1</v>
      </c>
      <c r="M4" s="322">
        <v>0</v>
      </c>
      <c r="N4" s="323">
        <v>0</v>
      </c>
      <c r="O4" s="324"/>
      <c r="Q4" s="53">
        <v>0</v>
      </c>
      <c r="R4" s="53">
        <v>0</v>
      </c>
      <c r="S4" s="53">
        <v>0</v>
      </c>
      <c r="T4" s="322">
        <v>4</v>
      </c>
    </row>
    <row r="5" spans="1:20" s="57" customFormat="1" ht="17.25" customHeight="1">
      <c r="A5">
        <v>20</v>
      </c>
      <c r="B5" s="256">
        <f>A5-A4</f>
        <v>20</v>
      </c>
      <c r="C5" s="303" t="str">
        <f>토적계산표!C5</f>
        <v>1+0</v>
      </c>
      <c r="D5" s="90" t="s">
        <v>158</v>
      </c>
      <c r="E5" s="92">
        <v>0</v>
      </c>
      <c r="F5" s="319">
        <v>0</v>
      </c>
      <c r="G5" s="92"/>
      <c r="H5" s="51"/>
      <c r="I5" s="56"/>
      <c r="J5" s="320">
        <v>0.2</v>
      </c>
      <c r="K5" s="321">
        <v>0</v>
      </c>
      <c r="L5" s="322">
        <v>0.1</v>
      </c>
      <c r="M5" s="322">
        <v>0</v>
      </c>
      <c r="N5" s="268">
        <v>0</v>
      </c>
      <c r="O5" s="324"/>
      <c r="P5" s="53"/>
      <c r="Q5" s="53">
        <v>0</v>
      </c>
      <c r="R5" s="53">
        <v>0</v>
      </c>
      <c r="S5" s="53">
        <v>0</v>
      </c>
      <c r="T5" s="322">
        <v>4</v>
      </c>
    </row>
    <row r="6" spans="1:20" ht="17.25" customHeight="1">
      <c r="A6">
        <v>40</v>
      </c>
      <c r="B6" s="256">
        <f t="shared" ref="B6:B32" si="0">A6-A5</f>
        <v>20</v>
      </c>
      <c r="C6" s="303" t="str">
        <f>토적계산표!C6</f>
        <v>2+0</v>
      </c>
      <c r="D6" s="90" t="s">
        <v>159</v>
      </c>
      <c r="E6" s="92">
        <v>0.99</v>
      </c>
      <c r="F6" s="319">
        <v>0</v>
      </c>
      <c r="J6" s="320">
        <v>0</v>
      </c>
      <c r="K6" s="251">
        <v>3.6</v>
      </c>
      <c r="L6" s="322">
        <v>0</v>
      </c>
      <c r="M6" s="322">
        <v>0.9</v>
      </c>
      <c r="N6" s="268">
        <v>0</v>
      </c>
      <c r="Q6" s="53">
        <v>0</v>
      </c>
      <c r="R6" s="53">
        <v>0</v>
      </c>
      <c r="S6" s="53">
        <v>0</v>
      </c>
      <c r="T6" s="322">
        <v>3</v>
      </c>
    </row>
    <row r="7" spans="1:20" ht="17.25" customHeight="1">
      <c r="A7">
        <v>60</v>
      </c>
      <c r="B7" s="256">
        <f t="shared" si="0"/>
        <v>20</v>
      </c>
      <c r="C7" s="303" t="str">
        <f>토적계산표!C7</f>
        <v>3+0</v>
      </c>
      <c r="D7" s="90" t="s">
        <v>160</v>
      </c>
      <c r="E7" s="92">
        <v>0</v>
      </c>
      <c r="F7" s="319">
        <v>0</v>
      </c>
      <c r="J7" s="320">
        <v>0.6</v>
      </c>
      <c r="K7" s="251">
        <v>0</v>
      </c>
      <c r="L7" s="322">
        <v>0.3</v>
      </c>
      <c r="M7" s="322">
        <v>0</v>
      </c>
      <c r="N7" s="268">
        <v>0</v>
      </c>
      <c r="Q7" s="53">
        <v>0</v>
      </c>
      <c r="R7" s="53">
        <v>0</v>
      </c>
      <c r="S7" s="53">
        <v>0</v>
      </c>
      <c r="T7" s="322">
        <v>4</v>
      </c>
    </row>
    <row r="8" spans="1:20" ht="17.25" customHeight="1">
      <c r="A8">
        <v>80</v>
      </c>
      <c r="B8" s="256">
        <f t="shared" si="0"/>
        <v>20</v>
      </c>
      <c r="C8" s="303" t="str">
        <f>토적계산표!C8</f>
        <v>4+0</v>
      </c>
      <c r="D8" s="90" t="s">
        <v>161</v>
      </c>
      <c r="E8" s="92">
        <v>1.07</v>
      </c>
      <c r="F8" s="319">
        <v>0</v>
      </c>
      <c r="J8" s="320">
        <v>1.1000000000000001</v>
      </c>
      <c r="K8" s="251">
        <v>0</v>
      </c>
      <c r="L8" s="322">
        <v>0</v>
      </c>
      <c r="M8" s="322">
        <v>0</v>
      </c>
      <c r="N8" s="268">
        <v>0</v>
      </c>
      <c r="Q8" s="53">
        <v>0.2</v>
      </c>
      <c r="R8" s="53">
        <v>0</v>
      </c>
      <c r="S8" s="53">
        <v>0</v>
      </c>
      <c r="T8" s="322">
        <v>4</v>
      </c>
    </row>
    <row r="9" spans="1:20" ht="17.25" customHeight="1">
      <c r="A9">
        <v>100</v>
      </c>
      <c r="B9" s="256">
        <f t="shared" si="0"/>
        <v>20</v>
      </c>
      <c r="C9" s="303" t="str">
        <f>토적계산표!C9</f>
        <v>5+0</v>
      </c>
      <c r="D9" s="90" t="s">
        <v>162</v>
      </c>
      <c r="E9" s="92">
        <v>0</v>
      </c>
      <c r="F9" s="319">
        <v>0</v>
      </c>
      <c r="J9" s="320">
        <v>3</v>
      </c>
      <c r="K9" s="251">
        <v>0</v>
      </c>
      <c r="L9" s="322">
        <v>1</v>
      </c>
      <c r="M9" s="322">
        <v>0</v>
      </c>
      <c r="N9" s="268">
        <v>0</v>
      </c>
      <c r="Q9" s="53">
        <v>0</v>
      </c>
      <c r="R9" s="53">
        <v>0</v>
      </c>
      <c r="S9" s="53">
        <v>0</v>
      </c>
      <c r="T9" s="322">
        <v>4</v>
      </c>
    </row>
    <row r="10" spans="1:20" ht="17.25" customHeight="1">
      <c r="A10">
        <v>120</v>
      </c>
      <c r="B10" s="256">
        <f t="shared" si="0"/>
        <v>20</v>
      </c>
      <c r="C10" s="303" t="str">
        <f>토적계산표!C10</f>
        <v>6+0</v>
      </c>
      <c r="D10" s="90" t="s">
        <v>163</v>
      </c>
      <c r="E10" s="92">
        <v>0</v>
      </c>
      <c r="F10" s="319">
        <v>0</v>
      </c>
      <c r="J10" s="320">
        <v>1.5</v>
      </c>
      <c r="K10" s="251">
        <v>0</v>
      </c>
      <c r="L10" s="322">
        <v>1.2</v>
      </c>
      <c r="M10" s="322">
        <v>0</v>
      </c>
      <c r="N10" s="268">
        <v>0</v>
      </c>
      <c r="Q10" s="53">
        <v>0</v>
      </c>
      <c r="R10" s="53">
        <v>0</v>
      </c>
      <c r="S10" s="53">
        <v>0</v>
      </c>
      <c r="T10" s="322">
        <v>4</v>
      </c>
    </row>
    <row r="11" spans="1:20" ht="17.25" customHeight="1">
      <c r="A11">
        <v>140</v>
      </c>
      <c r="B11" s="256">
        <f t="shared" si="0"/>
        <v>20</v>
      </c>
      <c r="C11" s="303" t="str">
        <f>토적계산표!C11</f>
        <v>7+0</v>
      </c>
      <c r="D11" s="90" t="s">
        <v>164</v>
      </c>
      <c r="E11" s="92">
        <v>0.03</v>
      </c>
      <c r="F11" s="319">
        <v>0</v>
      </c>
      <c r="J11" s="320">
        <v>0.3</v>
      </c>
      <c r="K11" s="251">
        <v>0</v>
      </c>
      <c r="L11" s="322">
        <v>0.2</v>
      </c>
      <c r="M11" s="322">
        <v>0</v>
      </c>
      <c r="N11" s="268">
        <v>0</v>
      </c>
      <c r="Q11" s="53">
        <v>0.1</v>
      </c>
      <c r="R11" s="53">
        <v>0</v>
      </c>
      <c r="S11" s="53">
        <v>0</v>
      </c>
      <c r="T11" s="322">
        <v>4</v>
      </c>
    </row>
    <row r="12" spans="1:20" ht="17.25" customHeight="1">
      <c r="A12">
        <v>160</v>
      </c>
      <c r="B12" s="256">
        <f t="shared" si="0"/>
        <v>20</v>
      </c>
      <c r="C12" s="303" t="str">
        <f>토적계산표!C12</f>
        <v>8+0</v>
      </c>
      <c r="D12" s="90" t="s">
        <v>165</v>
      </c>
      <c r="E12" s="92">
        <v>0</v>
      </c>
      <c r="F12" s="319">
        <v>0</v>
      </c>
      <c r="J12" s="320">
        <v>0.6</v>
      </c>
      <c r="K12" s="251">
        <v>0</v>
      </c>
      <c r="L12" s="322">
        <v>0.6</v>
      </c>
      <c r="M12" s="322">
        <v>0</v>
      </c>
      <c r="N12" s="268">
        <v>0</v>
      </c>
      <c r="Q12" s="53">
        <v>0.1</v>
      </c>
      <c r="R12" s="53">
        <v>0</v>
      </c>
      <c r="S12" s="53">
        <v>0</v>
      </c>
      <c r="T12" s="322">
        <v>4</v>
      </c>
    </row>
    <row r="13" spans="1:20" ht="17.25" customHeight="1">
      <c r="A13">
        <v>180</v>
      </c>
      <c r="B13" s="256">
        <f t="shared" si="0"/>
        <v>20</v>
      </c>
      <c r="C13" s="303" t="str">
        <f>토적계산표!C13</f>
        <v>9+0</v>
      </c>
      <c r="D13" s="90" t="s">
        <v>166</v>
      </c>
      <c r="E13" s="92">
        <v>0.09</v>
      </c>
      <c r="F13" s="319">
        <v>0</v>
      </c>
      <c r="J13" s="320">
        <v>0</v>
      </c>
      <c r="K13" s="251">
        <v>0</v>
      </c>
      <c r="L13" s="322">
        <v>0</v>
      </c>
      <c r="M13" s="322">
        <v>0</v>
      </c>
      <c r="N13" s="268">
        <v>0</v>
      </c>
      <c r="Q13" s="53">
        <v>0</v>
      </c>
      <c r="R13" s="53">
        <v>0</v>
      </c>
      <c r="S13" s="53">
        <v>0</v>
      </c>
      <c r="T13" s="322">
        <v>4</v>
      </c>
    </row>
    <row r="14" spans="1:20" ht="17.25" customHeight="1">
      <c r="A14">
        <v>200</v>
      </c>
      <c r="B14" s="256">
        <f t="shared" si="0"/>
        <v>20</v>
      </c>
      <c r="C14" s="303" t="str">
        <f>토적계산표!C14</f>
        <v>10+0</v>
      </c>
      <c r="D14" s="90" t="s">
        <v>167</v>
      </c>
      <c r="E14" s="92">
        <v>3.39</v>
      </c>
      <c r="F14" s="319">
        <v>0</v>
      </c>
      <c r="J14" s="320">
        <v>1.2</v>
      </c>
      <c r="K14" s="251">
        <v>7.4</v>
      </c>
      <c r="L14" s="322">
        <v>0.8</v>
      </c>
      <c r="M14" s="322">
        <v>2.1</v>
      </c>
      <c r="N14" s="268">
        <v>2.2999999999999998</v>
      </c>
      <c r="Q14" s="53">
        <v>0.2</v>
      </c>
      <c r="R14" s="53">
        <v>0</v>
      </c>
      <c r="S14" s="53">
        <v>0</v>
      </c>
      <c r="T14" s="322">
        <v>4</v>
      </c>
    </row>
    <row r="15" spans="1:20" ht="18.75" customHeight="1">
      <c r="A15">
        <v>220</v>
      </c>
      <c r="B15" s="256">
        <f t="shared" si="0"/>
        <v>20</v>
      </c>
      <c r="C15" s="303" t="str">
        <f>토적계산표!C15</f>
        <v>11+0</v>
      </c>
      <c r="D15" s="90" t="s">
        <v>168</v>
      </c>
      <c r="E15" s="92">
        <v>20.22</v>
      </c>
      <c r="F15" s="319">
        <v>19.16</v>
      </c>
      <c r="J15" s="320">
        <v>0</v>
      </c>
      <c r="K15" s="251">
        <v>11.5</v>
      </c>
      <c r="L15" s="322">
        <v>0</v>
      </c>
      <c r="M15" s="322">
        <v>4.5999999999999996</v>
      </c>
      <c r="N15" s="268">
        <v>0</v>
      </c>
      <c r="Q15" s="53">
        <v>0</v>
      </c>
      <c r="S15" s="53">
        <v>0</v>
      </c>
      <c r="T15" s="322">
        <v>4</v>
      </c>
    </row>
    <row r="16" spans="1:20" ht="17.25" customHeight="1">
      <c r="A16">
        <v>240</v>
      </c>
      <c r="B16" s="256">
        <f t="shared" si="0"/>
        <v>20</v>
      </c>
      <c r="C16" s="303" t="str">
        <f>토적계산표!C16</f>
        <v>12+0</v>
      </c>
      <c r="D16" s="90" t="s">
        <v>169</v>
      </c>
      <c r="E16" s="92">
        <v>5.56</v>
      </c>
      <c r="F16" s="319">
        <v>0</v>
      </c>
      <c r="J16" s="320">
        <v>0</v>
      </c>
      <c r="K16" s="251">
        <v>8.5</v>
      </c>
      <c r="L16" s="322">
        <v>0</v>
      </c>
      <c r="M16" s="322">
        <v>5.3</v>
      </c>
      <c r="N16" s="268">
        <v>0.4</v>
      </c>
      <c r="Q16" s="53">
        <v>0.2</v>
      </c>
      <c r="R16" s="53">
        <v>0</v>
      </c>
      <c r="S16" s="53">
        <v>0</v>
      </c>
      <c r="T16" s="322">
        <v>4</v>
      </c>
    </row>
    <row r="17" spans="1:20" ht="17.25" customHeight="1">
      <c r="A17">
        <v>260</v>
      </c>
      <c r="B17" s="256">
        <f t="shared" si="0"/>
        <v>20</v>
      </c>
      <c r="C17" s="303" t="str">
        <f>토적계산표!C17</f>
        <v>13+0</v>
      </c>
      <c r="D17" s="90" t="s">
        <v>170</v>
      </c>
      <c r="E17" s="92">
        <v>1.33</v>
      </c>
      <c r="F17" s="319">
        <v>0</v>
      </c>
      <c r="J17" s="320">
        <v>1.6</v>
      </c>
      <c r="K17" s="251">
        <v>7.1</v>
      </c>
      <c r="L17" s="322">
        <v>0.9</v>
      </c>
      <c r="M17" s="322">
        <v>2.1</v>
      </c>
      <c r="N17" s="268">
        <v>3.4</v>
      </c>
      <c r="Q17" s="53">
        <v>0.2</v>
      </c>
      <c r="R17" s="53">
        <v>0</v>
      </c>
      <c r="S17" s="53">
        <v>0</v>
      </c>
      <c r="T17" s="322">
        <v>4</v>
      </c>
    </row>
    <row r="18" spans="1:20" ht="17.25" customHeight="1">
      <c r="A18">
        <v>280</v>
      </c>
      <c r="B18" s="256">
        <f t="shared" si="0"/>
        <v>20</v>
      </c>
      <c r="C18" s="303" t="str">
        <f>토적계산표!C18</f>
        <v>14+0</v>
      </c>
      <c r="D18" s="90" t="s">
        <v>171</v>
      </c>
      <c r="E18" s="92">
        <v>15.91</v>
      </c>
      <c r="F18" s="319">
        <v>12.85</v>
      </c>
      <c r="J18" s="320">
        <v>0.2</v>
      </c>
      <c r="K18" s="251">
        <v>6</v>
      </c>
      <c r="L18" s="322">
        <v>0.4</v>
      </c>
      <c r="M18" s="322">
        <v>3.6</v>
      </c>
      <c r="N18" s="268">
        <v>0.8</v>
      </c>
      <c r="Q18" s="53">
        <v>0</v>
      </c>
      <c r="S18" s="53">
        <v>0</v>
      </c>
      <c r="T18" s="322">
        <v>4</v>
      </c>
    </row>
    <row r="19" spans="1:20" ht="17.25" customHeight="1">
      <c r="A19">
        <v>300</v>
      </c>
      <c r="B19" s="256">
        <f t="shared" si="0"/>
        <v>20</v>
      </c>
      <c r="C19" s="303" t="str">
        <f>토적계산표!C19</f>
        <v>15+0</v>
      </c>
      <c r="D19" s="90" t="s">
        <v>172</v>
      </c>
      <c r="E19" s="92">
        <v>21.06</v>
      </c>
      <c r="F19" s="319">
        <v>17.66</v>
      </c>
      <c r="J19" s="320">
        <v>0</v>
      </c>
      <c r="K19" s="251">
        <v>7.7</v>
      </c>
      <c r="L19" s="322">
        <v>0</v>
      </c>
      <c r="M19" s="322">
        <v>4.3</v>
      </c>
      <c r="N19" s="268">
        <v>0</v>
      </c>
      <c r="Q19" s="53">
        <v>0</v>
      </c>
      <c r="S19" s="53">
        <v>0</v>
      </c>
      <c r="T19" s="322">
        <v>4.8</v>
      </c>
    </row>
    <row r="20" spans="1:20" ht="17.25" customHeight="1">
      <c r="A20">
        <v>320</v>
      </c>
      <c r="B20" s="256">
        <f t="shared" si="0"/>
        <v>20</v>
      </c>
      <c r="C20" s="303" t="str">
        <f>토적계산표!C20</f>
        <v>16+0</v>
      </c>
      <c r="D20" s="90" t="s">
        <v>173</v>
      </c>
      <c r="E20" s="92">
        <v>29.25</v>
      </c>
      <c r="F20" s="319">
        <v>54.08</v>
      </c>
      <c r="J20" s="320">
        <v>0</v>
      </c>
      <c r="K20" s="251">
        <v>13.5</v>
      </c>
      <c r="L20" s="322">
        <v>0</v>
      </c>
      <c r="M20" s="322">
        <v>3.3</v>
      </c>
      <c r="N20" s="268">
        <v>0</v>
      </c>
      <c r="Q20" s="53">
        <v>0</v>
      </c>
      <c r="S20" s="53">
        <v>0</v>
      </c>
      <c r="T20" s="322">
        <v>10</v>
      </c>
    </row>
    <row r="21" spans="1:20" ht="17.25" customHeight="1">
      <c r="A21">
        <v>340</v>
      </c>
      <c r="B21" s="256">
        <f t="shared" si="0"/>
        <v>20</v>
      </c>
      <c r="C21" s="303" t="str">
        <f>토적계산표!C21</f>
        <v>17+0</v>
      </c>
      <c r="D21" s="90" t="s">
        <v>174</v>
      </c>
      <c r="E21" s="92">
        <v>0</v>
      </c>
      <c r="F21" s="319">
        <v>0</v>
      </c>
      <c r="J21" s="320">
        <v>13.1</v>
      </c>
      <c r="K21" s="251">
        <v>4.8</v>
      </c>
      <c r="L21" s="322">
        <v>6.5</v>
      </c>
      <c r="M21" s="322">
        <v>0</v>
      </c>
      <c r="N21" s="268">
        <v>4</v>
      </c>
      <c r="Q21" s="53">
        <v>0</v>
      </c>
      <c r="R21" s="53">
        <v>0</v>
      </c>
      <c r="S21" s="53">
        <v>0</v>
      </c>
      <c r="T21" s="322">
        <v>4</v>
      </c>
    </row>
    <row r="22" spans="1:20" ht="17.25" customHeight="1">
      <c r="A22">
        <v>360</v>
      </c>
      <c r="B22" s="256">
        <f t="shared" si="0"/>
        <v>20</v>
      </c>
      <c r="C22" s="303" t="str">
        <f>토적계산표!C22</f>
        <v>18+0</v>
      </c>
      <c r="D22" s="90" t="s">
        <v>176</v>
      </c>
      <c r="E22" s="92">
        <v>0</v>
      </c>
      <c r="F22" s="319">
        <v>0</v>
      </c>
      <c r="J22" s="320">
        <v>19.5</v>
      </c>
      <c r="K22" s="251">
        <v>2.9</v>
      </c>
      <c r="L22" s="322">
        <v>7.3</v>
      </c>
      <c r="M22" s="322">
        <v>0</v>
      </c>
      <c r="N22" s="268">
        <v>4</v>
      </c>
      <c r="Q22" s="53">
        <v>0</v>
      </c>
      <c r="R22" s="53">
        <v>0</v>
      </c>
      <c r="S22" s="53">
        <v>0</v>
      </c>
      <c r="T22" s="322">
        <v>4</v>
      </c>
    </row>
    <row r="23" spans="1:20" ht="17.25" customHeight="1">
      <c r="A23">
        <v>380</v>
      </c>
      <c r="B23" s="256">
        <f t="shared" si="0"/>
        <v>20</v>
      </c>
      <c r="C23" s="303" t="str">
        <f>토적계산표!C23</f>
        <v>19+0</v>
      </c>
      <c r="D23" s="90" t="s">
        <v>177</v>
      </c>
      <c r="E23" s="92">
        <v>0</v>
      </c>
      <c r="F23" s="319">
        <v>0</v>
      </c>
      <c r="J23" s="320">
        <v>13.1</v>
      </c>
      <c r="K23" s="251">
        <v>0</v>
      </c>
      <c r="L23" s="322">
        <v>5.5</v>
      </c>
      <c r="M23" s="322">
        <v>0</v>
      </c>
      <c r="N23" s="268">
        <v>0</v>
      </c>
      <c r="Q23" s="53">
        <v>0</v>
      </c>
      <c r="R23" s="53">
        <v>0</v>
      </c>
      <c r="S23" s="53">
        <v>0</v>
      </c>
      <c r="T23" s="322">
        <v>4</v>
      </c>
    </row>
    <row r="24" spans="1:20" ht="17.25" customHeight="1">
      <c r="A24">
        <v>400</v>
      </c>
      <c r="B24" s="256">
        <f t="shared" si="0"/>
        <v>20</v>
      </c>
      <c r="C24" s="303" t="str">
        <f>토적계산표!C24</f>
        <v>20+0</v>
      </c>
      <c r="D24" s="90" t="s">
        <v>178</v>
      </c>
      <c r="E24" s="92">
        <v>0</v>
      </c>
      <c r="F24" s="319">
        <v>0</v>
      </c>
      <c r="J24" s="320">
        <v>6.9</v>
      </c>
      <c r="K24" s="251">
        <v>0</v>
      </c>
      <c r="L24" s="322">
        <v>3.9</v>
      </c>
      <c r="M24" s="322">
        <v>0</v>
      </c>
      <c r="N24" s="268">
        <v>0</v>
      </c>
      <c r="Q24" s="53">
        <v>0</v>
      </c>
      <c r="R24" s="53">
        <v>0</v>
      </c>
      <c r="S24" s="53">
        <v>0</v>
      </c>
      <c r="T24" s="322">
        <v>4</v>
      </c>
    </row>
    <row r="25" spans="1:20" ht="17.25" customHeight="1">
      <c r="A25">
        <v>420</v>
      </c>
      <c r="B25" s="256">
        <f t="shared" si="0"/>
        <v>20</v>
      </c>
      <c r="C25" s="303" t="str">
        <f>토적계산표!C25</f>
        <v>21+0</v>
      </c>
      <c r="D25" s="90" t="s">
        <v>179</v>
      </c>
      <c r="E25" s="92">
        <v>0</v>
      </c>
      <c r="F25" s="319">
        <v>0</v>
      </c>
      <c r="J25" s="320">
        <v>0.8</v>
      </c>
      <c r="K25" s="251">
        <v>0</v>
      </c>
      <c r="L25" s="322">
        <v>0.6</v>
      </c>
      <c r="M25" s="322">
        <v>0</v>
      </c>
      <c r="N25" s="268">
        <v>0</v>
      </c>
      <c r="Q25" s="53">
        <v>0.1</v>
      </c>
      <c r="R25" s="53">
        <v>0</v>
      </c>
      <c r="S25" s="53">
        <v>0</v>
      </c>
      <c r="T25" s="322">
        <v>4</v>
      </c>
    </row>
    <row r="26" spans="1:20" ht="17.25" customHeight="1">
      <c r="A26">
        <v>440</v>
      </c>
      <c r="B26" s="256">
        <f t="shared" si="0"/>
        <v>20</v>
      </c>
      <c r="C26" s="303" t="str">
        <f>토적계산표!C26</f>
        <v>22+0</v>
      </c>
      <c r="D26" s="90" t="s">
        <v>180</v>
      </c>
      <c r="E26" s="92">
        <v>0.88</v>
      </c>
      <c r="F26" s="319">
        <v>0</v>
      </c>
      <c r="J26" s="320">
        <v>0</v>
      </c>
      <c r="K26" s="251">
        <v>0</v>
      </c>
      <c r="L26" s="322">
        <v>0</v>
      </c>
      <c r="M26" s="322">
        <v>0.5</v>
      </c>
      <c r="N26" s="268">
        <v>0</v>
      </c>
      <c r="Q26" s="53">
        <v>0.2</v>
      </c>
      <c r="R26" s="53">
        <v>0</v>
      </c>
      <c r="S26" s="53">
        <v>0</v>
      </c>
      <c r="T26" s="322">
        <v>4</v>
      </c>
    </row>
    <row r="27" spans="1:20" ht="17.25" customHeight="1">
      <c r="A27">
        <v>460</v>
      </c>
      <c r="B27" s="256">
        <f t="shared" si="0"/>
        <v>20</v>
      </c>
      <c r="C27" s="303" t="str">
        <f>토적계산표!C27</f>
        <v>23+0</v>
      </c>
      <c r="D27" s="90" t="s">
        <v>181</v>
      </c>
      <c r="E27" s="92">
        <v>0</v>
      </c>
      <c r="F27" s="319">
        <v>0</v>
      </c>
      <c r="J27" s="320">
        <v>0.5</v>
      </c>
      <c r="K27" s="251">
        <v>0</v>
      </c>
      <c r="L27" s="322">
        <v>0.4</v>
      </c>
      <c r="M27" s="322">
        <v>0</v>
      </c>
      <c r="N27" s="268">
        <v>0</v>
      </c>
      <c r="Q27" s="53">
        <v>0.2</v>
      </c>
      <c r="R27" s="53">
        <v>0</v>
      </c>
      <c r="S27" s="53">
        <v>0</v>
      </c>
      <c r="T27" s="322">
        <v>4</v>
      </c>
    </row>
    <row r="28" spans="1:20" ht="17.25" customHeight="1">
      <c r="A28">
        <v>480</v>
      </c>
      <c r="B28" s="256">
        <f t="shared" si="0"/>
        <v>20</v>
      </c>
      <c r="C28" s="303" t="str">
        <f>토적계산표!C28</f>
        <v>24+0</v>
      </c>
      <c r="D28" s="90" t="s">
        <v>182</v>
      </c>
      <c r="E28" s="92">
        <v>2.94</v>
      </c>
      <c r="F28" s="319">
        <v>0</v>
      </c>
      <c r="J28" s="320">
        <v>0.3</v>
      </c>
      <c r="K28" s="251">
        <v>0</v>
      </c>
      <c r="L28" s="322">
        <v>0.2</v>
      </c>
      <c r="M28" s="322">
        <v>2.6</v>
      </c>
      <c r="N28" s="268">
        <v>0</v>
      </c>
      <c r="Q28" s="53">
        <v>0.2</v>
      </c>
      <c r="R28" s="53">
        <v>0</v>
      </c>
      <c r="S28" s="53">
        <v>0</v>
      </c>
      <c r="T28" s="322">
        <v>4</v>
      </c>
    </row>
    <row r="29" spans="1:20" ht="17.25" customHeight="1">
      <c r="A29">
        <v>500</v>
      </c>
      <c r="B29" s="256">
        <f t="shared" si="0"/>
        <v>20</v>
      </c>
      <c r="C29" s="303" t="str">
        <f>토적계산표!C29</f>
        <v>25+0</v>
      </c>
      <c r="D29" s="90" t="s">
        <v>183</v>
      </c>
      <c r="E29" s="92">
        <v>3.62</v>
      </c>
      <c r="F29" s="319">
        <v>0</v>
      </c>
      <c r="J29" s="320">
        <v>0</v>
      </c>
      <c r="K29" s="251">
        <v>0</v>
      </c>
      <c r="L29" s="322">
        <v>0</v>
      </c>
      <c r="M29" s="322">
        <v>3.4</v>
      </c>
      <c r="N29" s="268">
        <v>0</v>
      </c>
      <c r="Q29" s="53">
        <v>0.2</v>
      </c>
      <c r="R29" s="53">
        <v>0</v>
      </c>
      <c r="S29" s="53">
        <v>0</v>
      </c>
      <c r="T29" s="322">
        <v>4</v>
      </c>
    </row>
    <row r="30" spans="1:20" ht="17.25" customHeight="1">
      <c r="A30">
        <v>520</v>
      </c>
      <c r="B30" s="256">
        <f t="shared" si="0"/>
        <v>20</v>
      </c>
      <c r="C30" s="303" t="str">
        <f>토적계산표!C30</f>
        <v>26+0</v>
      </c>
      <c r="D30" s="90" t="s">
        <v>184</v>
      </c>
      <c r="E30" s="92">
        <v>16.3</v>
      </c>
      <c r="F30" s="319">
        <v>6.23</v>
      </c>
      <c r="J30" s="320">
        <v>0</v>
      </c>
      <c r="K30" s="251">
        <v>10.8</v>
      </c>
      <c r="L30" s="322">
        <v>0</v>
      </c>
      <c r="M30" s="322">
        <v>5.0999999999999996</v>
      </c>
      <c r="N30" s="268">
        <v>0</v>
      </c>
      <c r="Q30" s="53">
        <v>0</v>
      </c>
      <c r="R30" s="53">
        <v>0.2</v>
      </c>
      <c r="S30" s="53">
        <v>0</v>
      </c>
      <c r="T30" s="322">
        <v>4</v>
      </c>
    </row>
    <row r="31" spans="1:20" ht="17.25" customHeight="1">
      <c r="A31">
        <v>540</v>
      </c>
      <c r="B31" s="256">
        <f t="shared" si="0"/>
        <v>20</v>
      </c>
      <c r="C31" s="303" t="str">
        <f>토적계산표!C31</f>
        <v>27+0</v>
      </c>
      <c r="D31" s="90" t="s">
        <v>185</v>
      </c>
      <c r="E31" s="92">
        <v>13.09</v>
      </c>
      <c r="F31" s="319">
        <v>4.5999999999999996</v>
      </c>
      <c r="J31" s="320">
        <v>0</v>
      </c>
      <c r="K31" s="251">
        <v>0</v>
      </c>
      <c r="L31" s="322">
        <v>0</v>
      </c>
      <c r="M31" s="322">
        <v>3.6</v>
      </c>
      <c r="N31" s="268">
        <v>0</v>
      </c>
      <c r="Q31" s="53">
        <v>0</v>
      </c>
      <c r="R31" s="53">
        <v>0.2</v>
      </c>
      <c r="S31" s="53">
        <v>0</v>
      </c>
      <c r="T31" s="322">
        <v>4</v>
      </c>
    </row>
    <row r="32" spans="1:20" ht="17.25" customHeight="1">
      <c r="A32">
        <v>560</v>
      </c>
      <c r="B32" s="256">
        <f t="shared" si="0"/>
        <v>20</v>
      </c>
      <c r="C32" s="303" t="str">
        <f>토적계산표!C32</f>
        <v>28+0</v>
      </c>
      <c r="D32" s="90" t="s">
        <v>186</v>
      </c>
      <c r="E32" s="92">
        <v>1.39</v>
      </c>
      <c r="F32" s="319">
        <v>0</v>
      </c>
      <c r="J32" s="320">
        <v>0.3</v>
      </c>
      <c r="K32" s="251">
        <v>0</v>
      </c>
      <c r="L32" s="322">
        <v>0.3</v>
      </c>
      <c r="M32" s="322">
        <v>2.5</v>
      </c>
      <c r="N32" s="268">
        <v>0</v>
      </c>
      <c r="Q32" s="53">
        <v>0.2</v>
      </c>
      <c r="R32" s="53">
        <v>0</v>
      </c>
      <c r="S32" s="53">
        <v>0</v>
      </c>
      <c r="T32" s="322">
        <v>4</v>
      </c>
    </row>
    <row r="33" spans="1:20" ht="17.25" customHeight="1">
      <c r="A33">
        <v>580</v>
      </c>
      <c r="B33" s="256">
        <f t="shared" ref="B33:B34" si="1">A33-A32</f>
        <v>20</v>
      </c>
      <c r="C33" s="303" t="str">
        <f>토적계산표!C33</f>
        <v>29+0</v>
      </c>
      <c r="D33" s="90" t="s">
        <v>187</v>
      </c>
      <c r="E33" s="92">
        <v>0</v>
      </c>
      <c r="F33" s="319">
        <v>0</v>
      </c>
      <c r="J33" s="320">
        <v>0.4</v>
      </c>
      <c r="K33" s="251">
        <v>0</v>
      </c>
      <c r="L33" s="322">
        <v>0.3</v>
      </c>
      <c r="M33" s="322">
        <v>0</v>
      </c>
      <c r="N33" s="268">
        <v>0</v>
      </c>
      <c r="Q33" s="53">
        <v>0.1</v>
      </c>
      <c r="R33" s="53">
        <v>0</v>
      </c>
      <c r="S33" s="53">
        <v>0</v>
      </c>
      <c r="T33" s="322">
        <v>4</v>
      </c>
    </row>
    <row r="34" spans="1:20" ht="17.25" customHeight="1">
      <c r="A34">
        <v>600</v>
      </c>
      <c r="B34" s="256">
        <f t="shared" si="1"/>
        <v>20</v>
      </c>
      <c r="C34" s="303" t="str">
        <f>토적계산표!C34</f>
        <v>30+0</v>
      </c>
      <c r="D34" s="90" t="s">
        <v>189</v>
      </c>
      <c r="E34" s="92">
        <v>0.62</v>
      </c>
      <c r="F34" s="319">
        <v>0</v>
      </c>
      <c r="J34" s="320">
        <v>0</v>
      </c>
      <c r="K34" s="251">
        <v>0</v>
      </c>
      <c r="L34" s="322">
        <v>0</v>
      </c>
      <c r="M34" s="322">
        <v>0</v>
      </c>
      <c r="N34" s="268">
        <v>0</v>
      </c>
      <c r="Q34" s="53">
        <v>0.2</v>
      </c>
      <c r="R34" s="53">
        <v>0</v>
      </c>
      <c r="S34" s="53">
        <v>0</v>
      </c>
      <c r="T34" s="322">
        <v>5</v>
      </c>
    </row>
    <row r="35" spans="1:20" ht="17.25" customHeight="1">
      <c r="B35" s="256"/>
      <c r="C35" s="303"/>
      <c r="J35" s="320"/>
      <c r="K35" s="325"/>
      <c r="L35" s="322"/>
      <c r="M35" s="322"/>
      <c r="T35" s="322"/>
    </row>
    <row r="36" spans="1:20" ht="17.25" customHeight="1">
      <c r="B36" s="256"/>
      <c r="C36" s="303"/>
      <c r="J36" s="320"/>
      <c r="K36" s="325"/>
      <c r="L36" s="322"/>
      <c r="M36" s="322"/>
      <c r="T36" s="322"/>
    </row>
    <row r="37" spans="1:20" ht="17.25" customHeight="1">
      <c r="B37" s="256"/>
      <c r="C37" s="303"/>
      <c r="J37" s="320"/>
      <c r="L37" s="322"/>
      <c r="M37" s="322"/>
      <c r="T37" s="322"/>
    </row>
    <row r="38" spans="1:20" ht="17.25" customHeight="1">
      <c r="B38" s="256"/>
      <c r="C38" s="303"/>
      <c r="J38" s="320"/>
      <c r="L38" s="322"/>
      <c r="M38" s="322"/>
      <c r="T38" s="322"/>
    </row>
    <row r="39" spans="1:20" ht="17.25" customHeight="1">
      <c r="B39" s="256"/>
      <c r="C39" s="303"/>
      <c r="J39" s="320"/>
      <c r="L39" s="322"/>
      <c r="M39" s="322"/>
      <c r="T39" s="322"/>
    </row>
    <row r="40" spans="1:20" ht="17.25" customHeight="1">
      <c r="B40" s="256"/>
      <c r="C40" s="303"/>
      <c r="J40" s="320"/>
      <c r="L40" s="322"/>
      <c r="M40" s="322"/>
      <c r="T40" s="322"/>
    </row>
    <row r="41" spans="1:20" ht="17.25" customHeight="1">
      <c r="B41" s="256"/>
      <c r="C41" s="303"/>
      <c r="J41" s="320"/>
      <c r="L41" s="322"/>
      <c r="M41" s="322"/>
      <c r="T41" s="322"/>
    </row>
    <row r="42" spans="1:20" ht="17.25" customHeight="1">
      <c r="B42" s="256"/>
      <c r="C42" s="303"/>
      <c r="J42" s="320"/>
      <c r="L42" s="322"/>
      <c r="M42" s="322"/>
      <c r="T42" s="322"/>
    </row>
    <row r="43" spans="1:20" ht="17.25" customHeight="1">
      <c r="B43" s="256"/>
      <c r="C43" s="303"/>
      <c r="J43" s="320"/>
      <c r="L43" s="322"/>
      <c r="M43" s="322"/>
      <c r="T43" s="322"/>
    </row>
    <row r="44" spans="1:20" ht="17.25" customHeight="1">
      <c r="B44" s="256"/>
      <c r="C44" s="303"/>
      <c r="J44" s="320"/>
      <c r="L44" s="322"/>
      <c r="M44" s="322"/>
      <c r="T44" s="322"/>
    </row>
    <row r="45" spans="1:20" ht="17.25" customHeight="1">
      <c r="B45" s="256"/>
      <c r="C45" s="303"/>
      <c r="J45" s="320"/>
      <c r="L45" s="322"/>
      <c r="M45" s="322"/>
      <c r="T45" s="322"/>
    </row>
    <row r="46" spans="1:20" ht="17.25" customHeight="1">
      <c r="B46" s="256"/>
      <c r="C46" s="303"/>
      <c r="J46" s="320"/>
      <c r="L46" s="322"/>
      <c r="M46" s="322"/>
      <c r="T46" s="322"/>
    </row>
    <row r="47" spans="1:20" ht="17.25" customHeight="1">
      <c r="B47" s="256"/>
      <c r="C47" s="303"/>
      <c r="J47" s="320"/>
      <c r="L47" s="322"/>
      <c r="M47" s="322"/>
      <c r="T47" s="322"/>
    </row>
    <row r="48" spans="1:20" ht="17.25" customHeight="1">
      <c r="B48" s="256"/>
      <c r="C48" s="303"/>
      <c r="J48" s="320"/>
      <c r="L48" s="322"/>
      <c r="M48" s="322"/>
      <c r="T48" s="322"/>
    </row>
    <row r="49" spans="2:20" ht="17.25" customHeight="1">
      <c r="B49" s="256"/>
      <c r="C49" s="303"/>
      <c r="J49" s="320"/>
      <c r="L49" s="322"/>
      <c r="M49" s="322"/>
      <c r="T49" s="322"/>
    </row>
    <row r="50" spans="2:20" ht="17.25" customHeight="1">
      <c r="B50" s="256"/>
      <c r="C50" s="303"/>
      <c r="J50" s="320"/>
      <c r="L50" s="322"/>
      <c r="M50" s="322"/>
      <c r="T50" s="322"/>
    </row>
    <row r="51" spans="2:20" ht="17.25" customHeight="1">
      <c r="B51" s="256"/>
      <c r="C51" s="303"/>
      <c r="J51" s="320"/>
      <c r="L51" s="322"/>
      <c r="M51" s="322"/>
      <c r="T51" s="322"/>
    </row>
    <row r="52" spans="2:20" ht="17.25" customHeight="1">
      <c r="B52" s="256"/>
      <c r="C52" s="303"/>
      <c r="J52" s="320"/>
      <c r="L52" s="322"/>
      <c r="M52" s="322"/>
      <c r="T52" s="322"/>
    </row>
    <row r="53" spans="2:20" ht="17.25" customHeight="1">
      <c r="B53" s="256"/>
      <c r="C53" s="303"/>
      <c r="J53" s="320"/>
      <c r="L53" s="322"/>
      <c r="M53" s="322"/>
      <c r="T53" s="322"/>
    </row>
    <row r="54" spans="2:20" ht="17.25" customHeight="1">
      <c r="B54" s="256"/>
      <c r="C54" s="303"/>
      <c r="J54" s="320"/>
      <c r="L54" s="322"/>
      <c r="M54" s="322"/>
      <c r="T54" s="322"/>
    </row>
    <row r="55" spans="2:20" ht="17.25" customHeight="1">
      <c r="B55" s="256"/>
      <c r="C55" s="303"/>
      <c r="J55" s="320"/>
      <c r="L55" s="322"/>
      <c r="M55" s="322"/>
      <c r="T55" s="322"/>
    </row>
    <row r="56" spans="2:20" ht="17.25" customHeight="1">
      <c r="B56" s="256"/>
      <c r="C56" s="303"/>
      <c r="J56" s="320"/>
      <c r="L56" s="322"/>
      <c r="M56" s="322"/>
      <c r="T56" s="322"/>
    </row>
    <row r="57" spans="2:20" ht="17.25" customHeight="1">
      <c r="B57" s="256"/>
      <c r="C57" s="303"/>
      <c r="J57" s="320"/>
      <c r="L57" s="322"/>
      <c r="M57" s="322"/>
      <c r="T57" s="322"/>
    </row>
    <row r="58" spans="2:20" ht="17.25" customHeight="1">
      <c r="B58" s="256"/>
      <c r="C58" s="303"/>
      <c r="J58" s="320"/>
      <c r="L58" s="322"/>
      <c r="M58" s="322"/>
      <c r="T58" s="322"/>
    </row>
    <row r="59" spans="2:20" ht="17.25" customHeight="1">
      <c r="B59" s="256"/>
      <c r="C59" s="303"/>
      <c r="J59" s="320"/>
      <c r="L59" s="322"/>
      <c r="M59" s="322"/>
      <c r="T59" s="322"/>
    </row>
    <row r="60" spans="2:20" ht="17.25" customHeight="1">
      <c r="B60" s="256"/>
      <c r="C60" s="303"/>
      <c r="J60" s="320"/>
      <c r="L60" s="322"/>
      <c r="M60" s="322"/>
      <c r="T60" s="322"/>
    </row>
    <row r="61" spans="2:20" ht="17.25" customHeight="1">
      <c r="B61" s="256"/>
      <c r="C61" s="303"/>
      <c r="J61" s="320"/>
      <c r="L61" s="322"/>
      <c r="M61" s="322"/>
      <c r="T61" s="322"/>
    </row>
    <row r="62" spans="2:20" ht="17.25" customHeight="1">
      <c r="B62" s="256"/>
      <c r="C62" s="303"/>
      <c r="J62" s="320"/>
      <c r="L62" s="322"/>
      <c r="M62" s="322"/>
      <c r="T62" s="322"/>
    </row>
    <row r="63" spans="2:20" ht="17.25" customHeight="1">
      <c r="B63" s="256"/>
      <c r="C63" s="303"/>
      <c r="J63" s="320"/>
      <c r="L63" s="322"/>
      <c r="M63" s="322"/>
      <c r="T63" s="322"/>
    </row>
    <row r="64" spans="2:20" ht="17.25" customHeight="1">
      <c r="B64" s="256"/>
      <c r="C64" s="303"/>
      <c r="J64" s="320"/>
      <c r="L64" s="322"/>
      <c r="M64" s="322"/>
      <c r="T64" s="322"/>
    </row>
    <row r="65" spans="2:20" ht="17.25" customHeight="1">
      <c r="B65" s="256"/>
      <c r="C65" s="303"/>
      <c r="J65" s="320"/>
      <c r="L65" s="322"/>
      <c r="M65" s="322"/>
      <c r="T65" s="322"/>
    </row>
    <row r="66" spans="2:20" ht="17.25" customHeight="1">
      <c r="B66" s="256"/>
      <c r="C66" s="303"/>
      <c r="J66" s="320"/>
    </row>
    <row r="67" spans="2:20" ht="17.25" customHeight="1">
      <c r="B67" s="256"/>
      <c r="C67" s="303"/>
      <c r="J67" s="320"/>
    </row>
    <row r="68" spans="2:20" ht="17.25" customHeight="1">
      <c r="B68" s="256"/>
      <c r="C68" s="303"/>
      <c r="J68" s="320"/>
    </row>
    <row r="69" spans="2:20" ht="17.25" customHeight="1">
      <c r="B69" s="256"/>
      <c r="C69" s="303"/>
      <c r="J69" s="320"/>
    </row>
    <row r="70" spans="2:20" ht="17.25" customHeight="1">
      <c r="B70" s="256"/>
      <c r="C70" s="303"/>
      <c r="J70" s="320"/>
    </row>
    <row r="71" spans="2:20" ht="17.25" customHeight="1">
      <c r="B71" s="256"/>
      <c r="C71" s="303"/>
      <c r="J71" s="320"/>
    </row>
    <row r="72" spans="2:20" ht="17.25" customHeight="1">
      <c r="B72" s="256"/>
      <c r="C72" s="303"/>
      <c r="J72" s="320"/>
    </row>
    <row r="73" spans="2:20" ht="17.25" customHeight="1">
      <c r="B73" s="256"/>
      <c r="C73" s="303"/>
      <c r="J73" s="320"/>
    </row>
    <row r="74" spans="2:20" ht="17.25" customHeight="1">
      <c r="B74" s="256"/>
      <c r="C74" s="303"/>
      <c r="J74" s="320"/>
    </row>
    <row r="75" spans="2:20" ht="17.25" customHeight="1">
      <c r="B75" s="256"/>
      <c r="C75" s="303"/>
      <c r="J75" s="320"/>
    </row>
    <row r="76" spans="2:20" ht="17.25" customHeight="1">
      <c r="B76" s="256"/>
      <c r="C76" s="303"/>
      <c r="J76" s="320"/>
    </row>
    <row r="77" spans="2:20" ht="17.25" customHeight="1">
      <c r="B77" s="256"/>
      <c r="C77" s="303"/>
      <c r="J77" s="320"/>
    </row>
    <row r="78" spans="2:20" ht="17.25" customHeight="1">
      <c r="B78" s="256"/>
      <c r="C78" s="303"/>
      <c r="J78" s="320"/>
    </row>
    <row r="79" spans="2:20" ht="17.25" customHeight="1">
      <c r="B79" s="256"/>
      <c r="C79" s="303"/>
      <c r="J79" s="320"/>
    </row>
    <row r="80" spans="2:20" ht="17.25" customHeight="1">
      <c r="B80" s="256"/>
      <c r="C80" s="303"/>
      <c r="J80" s="320"/>
    </row>
    <row r="81" spans="2:10" ht="17.25" customHeight="1">
      <c r="B81" s="256"/>
      <c r="C81" s="303"/>
      <c r="J81" s="320"/>
    </row>
    <row r="82" spans="2:10" ht="17.25" customHeight="1">
      <c r="B82" s="256"/>
      <c r="C82" s="303"/>
      <c r="J82" s="320"/>
    </row>
    <row r="83" spans="2:10" ht="17.25" customHeight="1">
      <c r="B83" s="256"/>
      <c r="C83" s="303"/>
      <c r="J83" s="320"/>
    </row>
    <row r="84" spans="2:10" ht="17.25" customHeight="1">
      <c r="B84" s="256"/>
      <c r="C84" s="303"/>
      <c r="J84" s="320"/>
    </row>
    <row r="85" spans="2:10" ht="17.25" customHeight="1">
      <c r="B85" s="256"/>
      <c r="C85" s="303"/>
      <c r="E85" s="337"/>
      <c r="F85" s="338"/>
      <c r="J85" s="320"/>
    </row>
    <row r="86" spans="2:10" ht="17.25" customHeight="1">
      <c r="B86" s="256"/>
      <c r="C86" s="303"/>
      <c r="E86" s="337"/>
      <c r="F86" s="338"/>
      <c r="J86" s="320"/>
    </row>
    <row r="87" spans="2:10" ht="17.25" customHeight="1">
      <c r="B87" s="256"/>
      <c r="C87" s="303"/>
      <c r="E87" s="337"/>
      <c r="F87" s="338"/>
      <c r="J87" s="320"/>
    </row>
    <row r="88" spans="2:10" ht="17.25" customHeight="1">
      <c r="B88" s="256"/>
      <c r="C88" s="303"/>
      <c r="E88" s="337"/>
      <c r="F88" s="338"/>
      <c r="J88" s="320"/>
    </row>
    <row r="89" spans="2:10" ht="17.25" customHeight="1">
      <c r="B89" s="256"/>
      <c r="C89" s="303"/>
      <c r="E89" s="337"/>
      <c r="F89" s="338"/>
      <c r="J89" s="320"/>
    </row>
    <row r="90" spans="2:10" ht="17.25" customHeight="1">
      <c r="B90" s="256"/>
      <c r="C90" s="303"/>
      <c r="E90" s="337"/>
      <c r="F90" s="338"/>
      <c r="J90" s="320"/>
    </row>
    <row r="91" spans="2:10" ht="17.25" customHeight="1">
      <c r="B91" s="256"/>
      <c r="C91" s="303"/>
      <c r="E91" s="337"/>
      <c r="F91" s="338"/>
      <c r="J91" s="320"/>
    </row>
    <row r="92" spans="2:10" ht="17.25" customHeight="1">
      <c r="B92" s="256"/>
      <c r="C92" s="303"/>
      <c r="E92" s="337"/>
      <c r="F92" s="338"/>
      <c r="J92" s="320"/>
    </row>
    <row r="93" spans="2:10" ht="17.25" customHeight="1">
      <c r="B93" s="256"/>
      <c r="C93" s="303"/>
      <c r="E93" s="337"/>
      <c r="F93" s="338"/>
      <c r="J93" s="320"/>
    </row>
    <row r="94" spans="2:10" ht="17.25" customHeight="1">
      <c r="B94" s="256"/>
      <c r="C94" s="303"/>
      <c r="J94" s="320"/>
    </row>
    <row r="95" spans="2:10" ht="17.25" customHeight="1">
      <c r="B95" s="256"/>
      <c r="C95" s="303"/>
      <c r="J95" s="320"/>
    </row>
    <row r="96" spans="2:10" ht="17.25" customHeight="1">
      <c r="B96" s="256"/>
      <c r="C96" s="303"/>
      <c r="J96" s="320"/>
    </row>
    <row r="97" spans="2:10" ht="17.25" customHeight="1">
      <c r="B97" s="256"/>
      <c r="C97" s="303"/>
      <c r="J97" s="320"/>
    </row>
    <row r="98" spans="2:10" ht="17.25" customHeight="1">
      <c r="B98" s="256"/>
      <c r="C98" s="303"/>
      <c r="J98" s="320"/>
    </row>
    <row r="99" spans="2:10" ht="17.25" customHeight="1">
      <c r="B99" s="256"/>
      <c r="C99" s="303"/>
      <c r="J99" s="320"/>
    </row>
    <row r="100" spans="2:10" ht="17.25" customHeight="1">
      <c r="B100" s="256"/>
      <c r="C100" s="303"/>
      <c r="J100" s="320"/>
    </row>
    <row r="101" spans="2:10" ht="17.25" customHeight="1">
      <c r="B101" s="256"/>
      <c r="C101" s="303"/>
      <c r="J101" s="320"/>
    </row>
    <row r="102" spans="2:10" ht="17.25" customHeight="1">
      <c r="B102" s="256"/>
      <c r="C102" s="303"/>
      <c r="J102" s="320"/>
    </row>
    <row r="103" spans="2:10" ht="17.25" customHeight="1">
      <c r="B103" s="256"/>
      <c r="C103" s="303"/>
      <c r="J103" s="320"/>
    </row>
    <row r="104" spans="2:10" ht="17.25" customHeight="1">
      <c r="B104" s="256"/>
      <c r="C104" s="303"/>
      <c r="J104" s="320"/>
    </row>
    <row r="105" spans="2:10" ht="17.25" customHeight="1">
      <c r="B105" s="256"/>
      <c r="C105" s="303"/>
      <c r="J105" s="320"/>
    </row>
    <row r="106" spans="2:10" ht="17.25" customHeight="1">
      <c r="B106" s="256"/>
      <c r="C106" s="303"/>
      <c r="J106" s="320"/>
    </row>
    <row r="107" spans="2:10" ht="17.25" customHeight="1">
      <c r="B107" s="256"/>
      <c r="C107" s="303"/>
      <c r="J107" s="320"/>
    </row>
    <row r="108" spans="2:10" ht="17.25" customHeight="1">
      <c r="B108" s="256"/>
      <c r="C108" s="303"/>
      <c r="J108" s="320"/>
    </row>
    <row r="109" spans="2:10" ht="17.25" customHeight="1">
      <c r="B109" s="256"/>
      <c r="C109" s="303"/>
      <c r="J109" s="320"/>
    </row>
    <row r="110" spans="2:10" ht="17.25" customHeight="1">
      <c r="B110" s="256"/>
      <c r="C110" s="303"/>
      <c r="J110" s="320"/>
    </row>
    <row r="111" spans="2:10" ht="17.25" customHeight="1">
      <c r="B111" s="256"/>
      <c r="C111" s="303"/>
      <c r="J111" s="320"/>
    </row>
    <row r="112" spans="2:10" ht="17.25" customHeight="1">
      <c r="B112" s="256"/>
      <c r="C112" s="303"/>
      <c r="J112" s="320"/>
    </row>
    <row r="113" spans="2:10" ht="17.25" customHeight="1">
      <c r="B113" s="256"/>
      <c r="C113" s="303"/>
      <c r="J113" s="320"/>
    </row>
    <row r="114" spans="2:10" ht="17.25" customHeight="1">
      <c r="B114" s="256"/>
      <c r="C114" s="303"/>
      <c r="J114" s="320"/>
    </row>
    <row r="115" spans="2:10" ht="17.25" customHeight="1">
      <c r="B115" s="256"/>
      <c r="C115" s="303"/>
      <c r="J115" s="320"/>
    </row>
    <row r="116" spans="2:10" ht="17.25" customHeight="1">
      <c r="B116" s="256"/>
      <c r="C116" s="303"/>
      <c r="J116" s="320"/>
    </row>
    <row r="117" spans="2:10" ht="17.25" customHeight="1">
      <c r="B117" s="256"/>
      <c r="C117" s="303"/>
      <c r="J117" s="320"/>
    </row>
    <row r="118" spans="2:10" ht="17.25" customHeight="1">
      <c r="B118" s="256"/>
      <c r="C118" s="303"/>
      <c r="J118" s="320"/>
    </row>
    <row r="119" spans="2:10" ht="17.25" customHeight="1">
      <c r="B119" s="256"/>
      <c r="C119" s="303"/>
      <c r="J119" s="320"/>
    </row>
    <row r="120" spans="2:10" ht="17.25" customHeight="1">
      <c r="B120" s="256"/>
      <c r="C120" s="303"/>
      <c r="J120" s="320"/>
    </row>
    <row r="121" spans="2:10" ht="17.25" customHeight="1">
      <c r="B121" s="256"/>
      <c r="C121" s="303"/>
      <c r="J121" s="320"/>
    </row>
    <row r="122" spans="2:10" ht="17.25" customHeight="1">
      <c r="B122" s="256"/>
      <c r="C122" s="303"/>
      <c r="J122" s="320"/>
    </row>
    <row r="123" spans="2:10" ht="17.25" customHeight="1">
      <c r="B123" s="256"/>
      <c r="C123" s="303"/>
      <c r="J123" s="320"/>
    </row>
    <row r="124" spans="2:10" ht="17.25" customHeight="1">
      <c r="B124" s="256"/>
      <c r="C124" s="303"/>
      <c r="J124" s="320"/>
    </row>
    <row r="125" spans="2:10" ht="17.25" customHeight="1">
      <c r="B125" s="256"/>
      <c r="C125" s="303"/>
      <c r="J125" s="320"/>
    </row>
    <row r="126" spans="2:10" ht="17.25" customHeight="1">
      <c r="B126" s="256"/>
      <c r="C126" s="303"/>
      <c r="J126" s="320"/>
    </row>
    <row r="127" spans="2:10" ht="17.25" customHeight="1">
      <c r="B127" s="256"/>
      <c r="C127" s="303"/>
      <c r="J127" s="320"/>
    </row>
    <row r="128" spans="2:10" ht="17.25" customHeight="1">
      <c r="B128" s="256"/>
      <c r="C128" s="303"/>
      <c r="J128" s="320"/>
    </row>
    <row r="129" spans="2:10" ht="17.25" customHeight="1">
      <c r="B129" s="256"/>
      <c r="C129" s="303"/>
      <c r="J129" s="320"/>
    </row>
    <row r="130" spans="2:10" ht="17.25" customHeight="1">
      <c r="B130" s="256"/>
      <c r="C130" s="303"/>
      <c r="J130" s="320"/>
    </row>
    <row r="131" spans="2:10" ht="17.25" customHeight="1">
      <c r="B131" s="256"/>
      <c r="C131" s="303"/>
      <c r="J131" s="320"/>
    </row>
    <row r="132" spans="2:10" ht="17.25" customHeight="1">
      <c r="B132" s="256"/>
      <c r="C132" s="303"/>
      <c r="J132" s="320"/>
    </row>
    <row r="133" spans="2:10" ht="17.25" customHeight="1">
      <c r="B133" s="256"/>
      <c r="C133" s="303"/>
      <c r="J133" s="320"/>
    </row>
    <row r="134" spans="2:10" ht="17.25" customHeight="1">
      <c r="B134" s="256"/>
      <c r="C134" s="303"/>
      <c r="J134" s="320"/>
    </row>
    <row r="135" spans="2:10" ht="17.25" customHeight="1">
      <c r="B135" s="256"/>
      <c r="C135" s="303"/>
      <c r="J135" s="320"/>
    </row>
    <row r="136" spans="2:10" ht="17.25" customHeight="1">
      <c r="B136" s="256"/>
      <c r="C136" s="303"/>
      <c r="J136" s="320"/>
    </row>
    <row r="137" spans="2:10" ht="17.25" customHeight="1">
      <c r="B137" s="256"/>
      <c r="C137" s="303"/>
      <c r="J137" s="320"/>
    </row>
    <row r="138" spans="2:10" ht="17.25" customHeight="1">
      <c r="B138" s="256"/>
      <c r="C138" s="303"/>
      <c r="J138" s="320"/>
    </row>
    <row r="139" spans="2:10" ht="17.25" customHeight="1">
      <c r="B139" s="256"/>
      <c r="C139" s="303"/>
      <c r="J139" s="320"/>
    </row>
    <row r="140" spans="2:10" ht="17.25" customHeight="1">
      <c r="B140" s="256"/>
      <c r="C140" s="303"/>
      <c r="J140" s="320"/>
    </row>
    <row r="141" spans="2:10" ht="17.25" customHeight="1">
      <c r="B141" s="256"/>
      <c r="C141" s="303"/>
      <c r="J141" s="320"/>
    </row>
    <row r="142" spans="2:10" ht="17.25" customHeight="1">
      <c r="B142" s="256"/>
      <c r="C142" s="303"/>
      <c r="J142" s="320"/>
    </row>
    <row r="143" spans="2:10" ht="17.25" customHeight="1">
      <c r="J143" s="320"/>
    </row>
  </sheetData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24"/>
  <sheetViews>
    <sheetView view="pageBreakPreview" zoomScale="90" zoomScaleNormal="85" zoomScaleSheetLayoutView="90" workbookViewId="0">
      <selection activeCell="K25" sqref="K25"/>
    </sheetView>
  </sheetViews>
  <sheetFormatPr defaultRowHeight="12"/>
  <cols>
    <col min="1" max="5" width="22.5546875" style="146" customWidth="1"/>
    <col min="6" max="16384" width="8.88671875" style="153"/>
  </cols>
  <sheetData>
    <row r="1" spans="1:6" ht="17.25" customHeight="1">
      <c r="A1" s="412" t="s">
        <v>70</v>
      </c>
      <c r="B1" s="412"/>
      <c r="C1" s="412"/>
      <c r="D1" s="412"/>
      <c r="E1" s="412"/>
      <c r="F1" s="257"/>
    </row>
    <row r="2" spans="1:6" ht="15.75" customHeight="1">
      <c r="A2" s="163" t="s">
        <v>71</v>
      </c>
      <c r="B2" s="163" t="s">
        <v>20</v>
      </c>
      <c r="C2" s="163" t="s">
        <v>49</v>
      </c>
      <c r="D2" s="163" t="s">
        <v>50</v>
      </c>
      <c r="E2" s="163" t="s">
        <v>72</v>
      </c>
    </row>
    <row r="3" spans="1:6" ht="15.75" customHeight="1">
      <c r="A3" s="243" t="str">
        <f>자료토적!D4</f>
        <v>0+0</v>
      </c>
      <c r="B3" s="243">
        <v>0</v>
      </c>
      <c r="C3" s="243">
        <v>0</v>
      </c>
      <c r="D3" s="243">
        <v>0</v>
      </c>
      <c r="E3" s="243">
        <v>0</v>
      </c>
    </row>
    <row r="4" spans="1:6" ht="15.75" customHeight="1">
      <c r="A4" s="243" t="str">
        <f>자료토적!D5</f>
        <v>1+0</v>
      </c>
      <c r="B4" s="243">
        <v>0</v>
      </c>
      <c r="C4" s="243">
        <v>0</v>
      </c>
      <c r="D4" s="243">
        <v>0</v>
      </c>
      <c r="E4" s="243">
        <v>0</v>
      </c>
    </row>
    <row r="5" spans="1:6" ht="15.75" customHeight="1">
      <c r="A5" s="243" t="str">
        <f>자료토적!D6</f>
        <v>2+0</v>
      </c>
      <c r="B5" s="243">
        <v>2</v>
      </c>
      <c r="C5" s="243">
        <v>0</v>
      </c>
      <c r="D5" s="243">
        <v>0</v>
      </c>
      <c r="E5" s="243">
        <v>2</v>
      </c>
    </row>
    <row r="6" spans="1:6" ht="15.75" customHeight="1">
      <c r="A6" s="243" t="str">
        <f>자료토적!D7</f>
        <v>3+0</v>
      </c>
      <c r="B6" s="243">
        <v>6</v>
      </c>
      <c r="C6" s="243">
        <v>0</v>
      </c>
      <c r="D6" s="243">
        <v>0</v>
      </c>
      <c r="E6" s="243">
        <v>6</v>
      </c>
    </row>
    <row r="7" spans="1:6" ht="15.75" customHeight="1">
      <c r="A7" s="243" t="str">
        <f>자료토적!D8</f>
        <v>4+0</v>
      </c>
      <c r="B7" s="243">
        <v>9.6300000000000008</v>
      </c>
      <c r="C7" s="243">
        <v>0</v>
      </c>
      <c r="D7" s="243">
        <v>0</v>
      </c>
      <c r="E7" s="243">
        <v>9.6300000000000008</v>
      </c>
    </row>
    <row r="8" spans="1:6" ht="15.75" customHeight="1">
      <c r="A8" s="243" t="str">
        <f>자료토적!D9</f>
        <v>5+0</v>
      </c>
      <c r="B8" s="243">
        <v>9.6300000000000008</v>
      </c>
      <c r="C8" s="243">
        <v>0</v>
      </c>
      <c r="D8" s="243">
        <v>0</v>
      </c>
      <c r="E8" s="243">
        <v>9.6300000000000008</v>
      </c>
    </row>
    <row r="9" spans="1:6" ht="15.75" customHeight="1">
      <c r="A9" s="243" t="str">
        <f>자료토적!D10</f>
        <v>6+0</v>
      </c>
      <c r="B9" s="243">
        <v>0</v>
      </c>
      <c r="C9" s="243">
        <v>0</v>
      </c>
      <c r="D9" s="243">
        <v>0</v>
      </c>
      <c r="E9" s="243">
        <v>0</v>
      </c>
    </row>
    <row r="10" spans="1:6" ht="15.75" customHeight="1">
      <c r="A10" s="243" t="str">
        <f>자료토적!D11</f>
        <v>7+0</v>
      </c>
      <c r="B10" s="243">
        <v>0.27</v>
      </c>
      <c r="C10" s="243">
        <v>0</v>
      </c>
      <c r="D10" s="243">
        <v>0</v>
      </c>
      <c r="E10" s="243">
        <v>0.27</v>
      </c>
    </row>
    <row r="11" spans="1:6" ht="15.75" customHeight="1">
      <c r="A11" s="243" t="str">
        <f>자료토적!D12</f>
        <v>8+0</v>
      </c>
      <c r="B11" s="243">
        <v>0.27</v>
      </c>
      <c r="C11" s="243">
        <v>0</v>
      </c>
      <c r="D11" s="243">
        <v>0</v>
      </c>
      <c r="E11" s="243">
        <v>0.27</v>
      </c>
    </row>
    <row r="12" spans="1:6" ht="15.75" customHeight="1">
      <c r="A12" s="243" t="str">
        <f>자료토적!D13</f>
        <v>9+0</v>
      </c>
      <c r="B12" s="243">
        <v>0.81</v>
      </c>
      <c r="C12" s="243">
        <v>0</v>
      </c>
      <c r="D12" s="243">
        <v>0</v>
      </c>
      <c r="E12" s="243">
        <v>0.81</v>
      </c>
    </row>
    <row r="13" spans="1:6" ht="15.75" customHeight="1">
      <c r="A13" s="243" t="str">
        <f>자료토적!D14</f>
        <v>10+0</v>
      </c>
      <c r="B13" s="243">
        <v>12</v>
      </c>
      <c r="C13" s="243">
        <v>0</v>
      </c>
      <c r="D13" s="243">
        <v>0</v>
      </c>
      <c r="E13" s="243">
        <v>12</v>
      </c>
    </row>
    <row r="14" spans="1:6" ht="15.75" customHeight="1">
      <c r="A14" s="243" t="str">
        <f>자료토적!D15</f>
        <v>11+0</v>
      </c>
      <c r="B14" s="243">
        <v>6.31</v>
      </c>
      <c r="C14" s="243">
        <v>5.69</v>
      </c>
      <c r="D14" s="243">
        <v>0</v>
      </c>
      <c r="E14" s="243">
        <v>12</v>
      </c>
    </row>
    <row r="15" spans="1:6" ht="15.75" customHeight="1">
      <c r="A15" s="243" t="str">
        <f>자료토적!D16</f>
        <v>12+0</v>
      </c>
      <c r="B15" s="243">
        <v>0</v>
      </c>
      <c r="C15" s="243">
        <v>0</v>
      </c>
      <c r="D15" s="243">
        <v>0</v>
      </c>
      <c r="E15" s="243">
        <v>0</v>
      </c>
    </row>
    <row r="16" spans="1:6" ht="15.75" customHeight="1">
      <c r="A16" s="243" t="str">
        <f>자료토적!D17</f>
        <v>13+0</v>
      </c>
      <c r="B16" s="243">
        <v>16</v>
      </c>
      <c r="C16" s="243">
        <v>0</v>
      </c>
      <c r="D16" s="243">
        <v>0</v>
      </c>
      <c r="E16" s="243">
        <v>16</v>
      </c>
    </row>
    <row r="17" spans="1:5" ht="15.75" customHeight="1">
      <c r="A17" s="243" t="str">
        <f>자료토적!D18</f>
        <v>14+0</v>
      </c>
      <c r="B17" s="243">
        <v>9.85</v>
      </c>
      <c r="C17" s="243">
        <v>8.15</v>
      </c>
      <c r="D17" s="243">
        <v>0</v>
      </c>
      <c r="E17" s="243">
        <v>18</v>
      </c>
    </row>
    <row r="18" spans="1:5" ht="15.75" customHeight="1">
      <c r="A18" s="243" t="str">
        <f>자료토적!D19</f>
        <v>15+0</v>
      </c>
      <c r="B18" s="243">
        <v>1.04</v>
      </c>
      <c r="C18" s="243">
        <v>0.96</v>
      </c>
      <c r="D18" s="243">
        <v>0</v>
      </c>
      <c r="E18" s="243">
        <v>2</v>
      </c>
    </row>
    <row r="19" spans="1:5" ht="15.75" customHeight="1">
      <c r="A19" s="243" t="str">
        <f>자료토적!D20</f>
        <v>16+0</v>
      </c>
      <c r="B19" s="243">
        <v>0</v>
      </c>
      <c r="C19" s="243">
        <v>0</v>
      </c>
      <c r="D19" s="243">
        <v>0</v>
      </c>
      <c r="E19" s="243">
        <v>0</v>
      </c>
    </row>
    <row r="20" spans="1:5" ht="15.75" customHeight="1">
      <c r="A20" s="243" t="str">
        <f>자료토적!D21</f>
        <v>17+0</v>
      </c>
      <c r="B20" s="243">
        <v>42.89</v>
      </c>
      <c r="C20" s="243">
        <v>88.11</v>
      </c>
      <c r="D20" s="243">
        <v>0</v>
      </c>
      <c r="E20" s="243">
        <v>131</v>
      </c>
    </row>
    <row r="21" spans="1:5" ht="15.75" customHeight="1">
      <c r="A21" s="243" t="str">
        <f>자료토적!D22</f>
        <v>18+0</v>
      </c>
      <c r="B21" s="243">
        <v>0</v>
      </c>
      <c r="C21" s="243">
        <v>0</v>
      </c>
      <c r="D21" s="243">
        <v>0</v>
      </c>
      <c r="E21" s="243">
        <v>0</v>
      </c>
    </row>
    <row r="22" spans="1:5" ht="15.75" customHeight="1">
      <c r="A22" s="243" t="str">
        <f>자료토적!D23</f>
        <v>19+0</v>
      </c>
      <c r="B22" s="243">
        <v>0</v>
      </c>
      <c r="C22" s="243">
        <v>0</v>
      </c>
      <c r="D22" s="243">
        <v>0</v>
      </c>
      <c r="E22" s="243">
        <v>0</v>
      </c>
    </row>
    <row r="23" spans="1:5" ht="15.75" customHeight="1">
      <c r="A23" s="243" t="str">
        <f>자료토적!D24</f>
        <v>20+0</v>
      </c>
      <c r="B23" s="243">
        <v>0</v>
      </c>
      <c r="C23" s="243">
        <v>0</v>
      </c>
      <c r="D23" s="243">
        <v>0</v>
      </c>
      <c r="E23" s="243">
        <v>0</v>
      </c>
    </row>
    <row r="24" spans="1:5" ht="15.75" customHeight="1">
      <c r="A24" s="243" t="str">
        <f>자료토적!D25</f>
        <v>21+0</v>
      </c>
      <c r="B24" s="243">
        <v>0</v>
      </c>
      <c r="C24" s="243">
        <v>0</v>
      </c>
      <c r="D24" s="243">
        <v>0</v>
      </c>
      <c r="E24" s="243">
        <v>0</v>
      </c>
    </row>
    <row r="25" spans="1:5" ht="15.75" customHeight="1">
      <c r="A25" s="243" t="str">
        <f>자료토적!D26</f>
        <v>22+0</v>
      </c>
      <c r="B25" s="243">
        <v>7.92</v>
      </c>
      <c r="C25" s="243">
        <v>0</v>
      </c>
      <c r="D25" s="243">
        <v>0</v>
      </c>
      <c r="E25" s="243">
        <v>7.92</v>
      </c>
    </row>
    <row r="26" spans="1:5" ht="15.75" customHeight="1">
      <c r="A26" s="243" t="str">
        <f>자료토적!D27</f>
        <v>23+0</v>
      </c>
      <c r="B26" s="243">
        <v>5</v>
      </c>
      <c r="C26" s="243">
        <v>0</v>
      </c>
      <c r="D26" s="243">
        <v>0</v>
      </c>
      <c r="E26" s="243">
        <v>5</v>
      </c>
    </row>
    <row r="27" spans="1:5" ht="15.75" customHeight="1">
      <c r="A27" s="243" t="str">
        <f>자료토적!D28</f>
        <v>24+0</v>
      </c>
      <c r="B27" s="243">
        <v>8</v>
      </c>
      <c r="C27" s="243">
        <v>0</v>
      </c>
      <c r="D27" s="243">
        <v>0</v>
      </c>
      <c r="E27" s="243">
        <v>8</v>
      </c>
    </row>
    <row r="28" spans="1:5" ht="15.75" customHeight="1">
      <c r="A28" s="243" t="str">
        <f>자료토적!D29</f>
        <v>25+0</v>
      </c>
      <c r="B28" s="243">
        <v>3</v>
      </c>
      <c r="C28" s="243">
        <v>0</v>
      </c>
      <c r="D28" s="243">
        <v>0</v>
      </c>
      <c r="E28" s="243">
        <v>3</v>
      </c>
    </row>
    <row r="29" spans="1:5" ht="15.75" customHeight="1">
      <c r="A29" s="243" t="str">
        <f>자료토적!D30</f>
        <v>26+0</v>
      </c>
      <c r="B29" s="243">
        <v>0</v>
      </c>
      <c r="C29" s="243">
        <v>0</v>
      </c>
      <c r="D29" s="243">
        <v>0</v>
      </c>
      <c r="E29" s="243">
        <v>0</v>
      </c>
    </row>
    <row r="30" spans="1:5" ht="15.75" customHeight="1">
      <c r="A30" s="243" t="str">
        <f>자료토적!D31</f>
        <v>27+0</v>
      </c>
      <c r="B30" s="243">
        <v>0</v>
      </c>
      <c r="C30" s="243">
        <v>0</v>
      </c>
      <c r="D30" s="243">
        <v>0</v>
      </c>
      <c r="E30" s="243">
        <v>0</v>
      </c>
    </row>
    <row r="31" spans="1:5" ht="15.75" customHeight="1">
      <c r="A31" s="243" t="str">
        <f>자료토적!D32</f>
        <v>28+0</v>
      </c>
      <c r="B31" s="243">
        <v>2.2200000000000002</v>
      </c>
      <c r="C31" s="243">
        <v>0.78</v>
      </c>
      <c r="D31" s="243">
        <v>0</v>
      </c>
      <c r="E31" s="243">
        <v>3</v>
      </c>
    </row>
    <row r="32" spans="1:5" ht="15.75" customHeight="1">
      <c r="A32" s="243" t="str">
        <f>자료토적!D33</f>
        <v>29+0</v>
      </c>
      <c r="B32" s="243">
        <v>7</v>
      </c>
      <c r="C32" s="243">
        <v>0</v>
      </c>
      <c r="D32" s="243">
        <v>0</v>
      </c>
      <c r="E32" s="243">
        <v>7</v>
      </c>
    </row>
    <row r="33" spans="1:5" ht="15.75" customHeight="1">
      <c r="A33" s="243" t="str">
        <f>자료토적!D34</f>
        <v>30+0</v>
      </c>
      <c r="B33" s="243">
        <v>4</v>
      </c>
      <c r="C33" s="243">
        <v>0</v>
      </c>
      <c r="D33" s="243">
        <v>0</v>
      </c>
      <c r="E33" s="243">
        <v>4</v>
      </c>
    </row>
    <row r="34" spans="1:5" ht="15.75" hidden="1" customHeight="1">
      <c r="A34" s="243"/>
      <c r="B34" s="243"/>
      <c r="C34" s="243"/>
      <c r="D34" s="243"/>
      <c r="E34" s="243"/>
    </row>
    <row r="35" spans="1:5" ht="15.75" hidden="1" customHeight="1">
      <c r="A35" s="243"/>
      <c r="B35" s="243"/>
      <c r="C35" s="243"/>
      <c r="D35" s="243"/>
      <c r="E35" s="243"/>
    </row>
    <row r="36" spans="1:5" ht="15.75" hidden="1" customHeight="1">
      <c r="A36" s="243"/>
      <c r="B36" s="243"/>
      <c r="C36" s="243"/>
      <c r="D36" s="243"/>
      <c r="E36" s="243"/>
    </row>
    <row r="37" spans="1:5" ht="15.75" hidden="1" customHeight="1">
      <c r="A37" s="243"/>
      <c r="B37" s="243"/>
      <c r="C37" s="243"/>
      <c r="D37" s="243"/>
      <c r="E37" s="243"/>
    </row>
    <row r="38" spans="1:5" ht="15.75" hidden="1" customHeight="1">
      <c r="A38" s="243"/>
      <c r="B38" s="243"/>
      <c r="C38" s="243"/>
      <c r="D38" s="243"/>
      <c r="E38" s="243"/>
    </row>
    <row r="39" spans="1:5" ht="15.75" hidden="1" customHeight="1">
      <c r="A39" s="243"/>
      <c r="B39" s="243"/>
      <c r="C39" s="243"/>
      <c r="D39" s="243"/>
      <c r="E39" s="243"/>
    </row>
    <row r="40" spans="1:5" ht="15.75" hidden="1" customHeight="1">
      <c r="A40" s="243"/>
      <c r="B40" s="243"/>
      <c r="C40" s="243"/>
      <c r="D40" s="243"/>
      <c r="E40" s="243"/>
    </row>
    <row r="41" spans="1:5" ht="15.75" hidden="1" customHeight="1">
      <c r="A41" s="243"/>
      <c r="B41" s="243"/>
      <c r="C41" s="243"/>
      <c r="D41" s="243"/>
      <c r="E41" s="243"/>
    </row>
    <row r="42" spans="1:5" ht="15.75" hidden="1" customHeight="1">
      <c r="A42" s="243"/>
      <c r="B42" s="243"/>
      <c r="C42" s="243"/>
      <c r="D42" s="243"/>
      <c r="E42" s="243"/>
    </row>
    <row r="43" spans="1:5" ht="15.75" hidden="1" customHeight="1">
      <c r="A43" s="243"/>
      <c r="B43" s="243"/>
      <c r="C43" s="243"/>
      <c r="D43" s="243"/>
      <c r="E43" s="243"/>
    </row>
    <row r="44" spans="1:5" ht="15.75" hidden="1" customHeight="1">
      <c r="A44" s="243"/>
      <c r="B44" s="243"/>
      <c r="C44" s="243"/>
      <c r="D44" s="243"/>
      <c r="E44" s="243"/>
    </row>
    <row r="45" spans="1:5" ht="15.75" hidden="1" customHeight="1">
      <c r="A45" s="243"/>
      <c r="B45" s="243"/>
      <c r="C45" s="243"/>
      <c r="D45" s="243"/>
      <c r="E45" s="243"/>
    </row>
    <row r="46" spans="1:5" ht="15.75" hidden="1" customHeight="1">
      <c r="A46" s="243"/>
      <c r="B46" s="243"/>
      <c r="C46" s="243"/>
      <c r="D46" s="243"/>
      <c r="E46" s="243"/>
    </row>
    <row r="47" spans="1:5" ht="15.75" hidden="1" customHeight="1">
      <c r="A47" s="243"/>
      <c r="B47" s="243"/>
      <c r="C47" s="243"/>
      <c r="D47" s="243"/>
      <c r="E47" s="243"/>
    </row>
    <row r="48" spans="1:5" ht="15.75" hidden="1" customHeight="1">
      <c r="A48" s="243"/>
      <c r="B48" s="243"/>
      <c r="C48" s="243"/>
      <c r="D48" s="243"/>
      <c r="E48" s="243"/>
    </row>
    <row r="49" spans="1:5" ht="15.75" hidden="1" customHeight="1">
      <c r="A49" s="243"/>
      <c r="B49" s="243"/>
      <c r="C49" s="243"/>
      <c r="D49" s="243"/>
      <c r="E49" s="243"/>
    </row>
    <row r="50" spans="1:5" ht="15.75" hidden="1" customHeight="1">
      <c r="A50" s="243"/>
      <c r="B50" s="243"/>
      <c r="C50" s="243"/>
      <c r="D50" s="243"/>
      <c r="E50" s="243"/>
    </row>
    <row r="51" spans="1:5" ht="15.75" hidden="1" customHeight="1">
      <c r="A51" s="243"/>
      <c r="B51" s="243"/>
      <c r="C51" s="243"/>
      <c r="D51" s="243"/>
      <c r="E51" s="243"/>
    </row>
    <row r="52" spans="1:5" ht="15.75" hidden="1" customHeight="1">
      <c r="A52" s="243"/>
      <c r="B52" s="243"/>
      <c r="C52" s="243"/>
      <c r="D52" s="243"/>
      <c r="E52" s="243"/>
    </row>
    <row r="53" spans="1:5" ht="15.75" hidden="1" customHeight="1">
      <c r="A53" s="243"/>
      <c r="B53" s="243"/>
      <c r="C53" s="243"/>
      <c r="D53" s="243"/>
      <c r="E53" s="243"/>
    </row>
    <row r="54" spans="1:5" ht="15.75" hidden="1" customHeight="1">
      <c r="A54" s="243"/>
      <c r="B54" s="243"/>
      <c r="C54" s="243"/>
      <c r="D54" s="243"/>
      <c r="E54" s="243"/>
    </row>
    <row r="55" spans="1:5" ht="15.75" hidden="1" customHeight="1">
      <c r="A55" s="243"/>
      <c r="B55" s="243"/>
      <c r="C55" s="243"/>
      <c r="D55" s="243"/>
      <c r="E55" s="243"/>
    </row>
    <row r="56" spans="1:5" ht="15.75" hidden="1" customHeight="1">
      <c r="A56" s="243"/>
      <c r="B56" s="243"/>
      <c r="C56" s="243"/>
      <c r="D56" s="243"/>
      <c r="E56" s="243"/>
    </row>
    <row r="57" spans="1:5" ht="15.75" hidden="1" customHeight="1">
      <c r="A57" s="243"/>
      <c r="B57" s="243"/>
      <c r="C57" s="243"/>
      <c r="D57" s="243"/>
      <c r="E57" s="243"/>
    </row>
    <row r="58" spans="1:5" ht="15.75" hidden="1" customHeight="1">
      <c r="A58" s="243"/>
      <c r="B58" s="243"/>
      <c r="C58" s="243"/>
      <c r="D58" s="243"/>
      <c r="E58" s="243"/>
    </row>
    <row r="59" spans="1:5" ht="15.75" hidden="1" customHeight="1">
      <c r="A59" s="243"/>
      <c r="B59" s="243"/>
      <c r="C59" s="243"/>
      <c r="D59" s="243"/>
      <c r="E59" s="243"/>
    </row>
    <row r="60" spans="1:5" ht="15.75" hidden="1" customHeight="1">
      <c r="A60" s="243"/>
      <c r="B60" s="243"/>
      <c r="C60" s="243"/>
      <c r="D60" s="243"/>
      <c r="E60" s="243"/>
    </row>
    <row r="61" spans="1:5" ht="15.75" hidden="1" customHeight="1">
      <c r="A61" s="243"/>
      <c r="B61" s="243"/>
      <c r="C61" s="243"/>
      <c r="D61" s="243"/>
      <c r="E61" s="243"/>
    </row>
    <row r="62" spans="1:5" ht="15.75" hidden="1" customHeight="1">
      <c r="A62" s="243"/>
      <c r="B62" s="243"/>
      <c r="C62" s="243"/>
      <c r="D62" s="243"/>
      <c r="E62" s="243"/>
    </row>
    <row r="63" spans="1:5" ht="15.75" hidden="1" customHeight="1">
      <c r="A63" s="243"/>
      <c r="B63" s="243"/>
      <c r="C63" s="243"/>
      <c r="D63" s="243"/>
      <c r="E63" s="243"/>
    </row>
    <row r="64" spans="1:5" ht="15.75" hidden="1" customHeight="1">
      <c r="A64" s="243"/>
      <c r="B64" s="243"/>
      <c r="C64" s="243"/>
      <c r="D64" s="243"/>
      <c r="E64" s="243"/>
    </row>
    <row r="65" spans="1:5" ht="15.75" hidden="1" customHeight="1">
      <c r="A65" s="243"/>
      <c r="B65" s="243"/>
      <c r="C65" s="243"/>
      <c r="D65" s="243"/>
      <c r="E65" s="243"/>
    </row>
    <row r="66" spans="1:5" ht="15.75" hidden="1" customHeight="1">
      <c r="A66" s="243"/>
      <c r="B66" s="243"/>
      <c r="C66" s="243"/>
      <c r="D66" s="243"/>
      <c r="E66" s="243"/>
    </row>
    <row r="67" spans="1:5" ht="15.75" hidden="1" customHeight="1">
      <c r="A67" s="243"/>
      <c r="B67" s="243"/>
      <c r="C67" s="243"/>
      <c r="D67" s="243"/>
      <c r="E67" s="243"/>
    </row>
    <row r="68" spans="1:5" ht="15.75" hidden="1" customHeight="1">
      <c r="A68" s="243"/>
      <c r="B68" s="243"/>
      <c r="C68" s="243"/>
      <c r="D68" s="243"/>
      <c r="E68" s="243"/>
    </row>
    <row r="69" spans="1:5" ht="15.75" hidden="1" customHeight="1">
      <c r="A69" s="243"/>
      <c r="B69" s="243"/>
      <c r="C69" s="243"/>
      <c r="D69" s="243"/>
      <c r="E69" s="243"/>
    </row>
    <row r="70" spans="1:5" ht="15.75" hidden="1" customHeight="1">
      <c r="A70" s="243"/>
      <c r="B70" s="243"/>
      <c r="C70" s="243"/>
      <c r="D70" s="243"/>
      <c r="E70" s="243"/>
    </row>
    <row r="71" spans="1:5" ht="15.75" hidden="1" customHeight="1">
      <c r="A71" s="243"/>
      <c r="B71" s="243"/>
      <c r="C71" s="243"/>
      <c r="D71" s="243"/>
      <c r="E71" s="243"/>
    </row>
    <row r="72" spans="1:5" ht="15.75" hidden="1" customHeight="1">
      <c r="A72" s="243"/>
      <c r="B72" s="243"/>
      <c r="C72" s="243"/>
      <c r="D72" s="243"/>
      <c r="E72" s="243"/>
    </row>
    <row r="73" spans="1:5" ht="15.75" hidden="1" customHeight="1">
      <c r="A73" s="243"/>
      <c r="B73" s="243"/>
      <c r="C73" s="243"/>
      <c r="D73" s="243"/>
      <c r="E73" s="243"/>
    </row>
    <row r="74" spans="1:5" ht="15.75" hidden="1" customHeight="1">
      <c r="A74" s="243"/>
      <c r="B74" s="243"/>
      <c r="C74" s="243"/>
      <c r="D74" s="243"/>
      <c r="E74" s="243"/>
    </row>
    <row r="75" spans="1:5" ht="15.75" hidden="1" customHeight="1">
      <c r="A75" s="243"/>
      <c r="B75" s="243"/>
      <c r="C75" s="243"/>
      <c r="D75" s="243"/>
      <c r="E75" s="243"/>
    </row>
    <row r="76" spans="1:5" ht="15.75" hidden="1" customHeight="1">
      <c r="A76" s="243"/>
      <c r="B76" s="243"/>
      <c r="C76" s="243"/>
      <c r="D76" s="243"/>
      <c r="E76" s="243"/>
    </row>
    <row r="77" spans="1:5" ht="15.75" hidden="1" customHeight="1">
      <c r="A77" s="243"/>
      <c r="B77" s="243"/>
      <c r="C77" s="243"/>
      <c r="D77" s="243"/>
      <c r="E77" s="243"/>
    </row>
    <row r="78" spans="1:5" ht="15.75" hidden="1" customHeight="1">
      <c r="A78" s="243"/>
      <c r="B78" s="243"/>
      <c r="C78" s="243"/>
      <c r="D78" s="243"/>
      <c r="E78" s="243"/>
    </row>
    <row r="79" spans="1:5" ht="15.75" hidden="1" customHeight="1">
      <c r="A79" s="243"/>
      <c r="B79" s="243"/>
      <c r="C79" s="243"/>
      <c r="D79" s="243"/>
      <c r="E79" s="243"/>
    </row>
    <row r="80" spans="1:5" ht="15.75" hidden="1" customHeight="1">
      <c r="A80" s="243"/>
      <c r="B80" s="243"/>
      <c r="C80" s="243"/>
      <c r="D80" s="243"/>
      <c r="E80" s="243"/>
    </row>
    <row r="81" spans="1:5" ht="15.75" hidden="1" customHeight="1">
      <c r="A81" s="243"/>
      <c r="B81" s="243"/>
      <c r="C81" s="243"/>
      <c r="D81" s="243"/>
      <c r="E81" s="243"/>
    </row>
    <row r="82" spans="1:5" ht="15.75" hidden="1" customHeight="1">
      <c r="A82" s="243"/>
      <c r="B82" s="243"/>
      <c r="C82" s="243"/>
      <c r="D82" s="243"/>
      <c r="E82" s="243"/>
    </row>
    <row r="83" spans="1:5" ht="15.75" hidden="1" customHeight="1">
      <c r="A83" s="243"/>
      <c r="B83" s="243"/>
      <c r="C83" s="243"/>
      <c r="D83" s="243"/>
      <c r="E83" s="243"/>
    </row>
    <row r="84" spans="1:5" ht="15.75" hidden="1" customHeight="1">
      <c r="A84" s="243"/>
      <c r="B84" s="243"/>
      <c r="C84" s="243"/>
      <c r="D84" s="243"/>
      <c r="E84" s="243"/>
    </row>
    <row r="85" spans="1:5" ht="15.75" hidden="1" customHeight="1">
      <c r="A85" s="243"/>
      <c r="B85" s="243"/>
      <c r="C85" s="243"/>
      <c r="D85" s="243"/>
      <c r="E85" s="243"/>
    </row>
    <row r="86" spans="1:5" ht="15.75" hidden="1" customHeight="1">
      <c r="A86" s="243"/>
      <c r="B86" s="243"/>
      <c r="C86" s="243"/>
      <c r="D86" s="243"/>
      <c r="E86" s="243"/>
    </row>
    <row r="87" spans="1:5" ht="15.75" hidden="1" customHeight="1">
      <c r="A87" s="243"/>
      <c r="B87" s="243"/>
      <c r="C87" s="243"/>
      <c r="D87" s="243"/>
      <c r="E87" s="243"/>
    </row>
    <row r="88" spans="1:5" ht="15.75" hidden="1" customHeight="1">
      <c r="A88" s="243"/>
      <c r="B88" s="243"/>
      <c r="C88" s="243"/>
      <c r="D88" s="243"/>
      <c r="E88" s="243"/>
    </row>
    <row r="89" spans="1:5" ht="15.75" hidden="1" customHeight="1">
      <c r="A89" s="243"/>
      <c r="B89" s="243"/>
      <c r="C89" s="243"/>
      <c r="D89" s="243"/>
      <c r="E89" s="243"/>
    </row>
    <row r="90" spans="1:5" ht="15.75" hidden="1" customHeight="1">
      <c r="A90" s="243"/>
      <c r="B90" s="243"/>
      <c r="C90" s="243"/>
      <c r="D90" s="243"/>
      <c r="E90" s="243"/>
    </row>
    <row r="91" spans="1:5" ht="15.75" hidden="1" customHeight="1">
      <c r="A91" s="243"/>
      <c r="B91" s="243"/>
      <c r="C91" s="243"/>
      <c r="D91" s="243"/>
      <c r="E91" s="243"/>
    </row>
    <row r="92" spans="1:5" ht="15.75" hidden="1" customHeight="1">
      <c r="A92" s="243"/>
      <c r="B92" s="243"/>
      <c r="C92" s="243"/>
      <c r="D92" s="243"/>
      <c r="E92" s="243"/>
    </row>
    <row r="93" spans="1:5" ht="15.75" hidden="1" customHeight="1">
      <c r="A93" s="243"/>
      <c r="B93" s="243"/>
      <c r="C93" s="243"/>
      <c r="D93" s="243"/>
      <c r="E93" s="243"/>
    </row>
    <row r="94" spans="1:5" ht="15.75" hidden="1" customHeight="1">
      <c r="A94" s="243"/>
      <c r="B94" s="243"/>
      <c r="C94" s="243"/>
      <c r="D94" s="243"/>
      <c r="E94" s="243"/>
    </row>
    <row r="95" spans="1:5" ht="15.75" hidden="1" customHeight="1">
      <c r="A95" s="243"/>
      <c r="B95" s="243"/>
      <c r="C95" s="243"/>
      <c r="D95" s="243"/>
      <c r="E95" s="243"/>
    </row>
    <row r="96" spans="1:5" ht="15.75" hidden="1" customHeight="1">
      <c r="A96" s="243"/>
      <c r="B96" s="243"/>
      <c r="C96" s="243"/>
      <c r="D96" s="243"/>
      <c r="E96" s="243"/>
    </row>
    <row r="97" spans="1:5" ht="15.75" hidden="1" customHeight="1">
      <c r="A97" s="243"/>
      <c r="B97" s="243"/>
      <c r="C97" s="243"/>
      <c r="D97" s="243"/>
      <c r="E97" s="243"/>
    </row>
    <row r="98" spans="1:5" ht="15.75" hidden="1" customHeight="1">
      <c r="A98" s="243"/>
      <c r="B98" s="243"/>
      <c r="C98" s="243"/>
      <c r="D98" s="243"/>
      <c r="E98" s="243"/>
    </row>
    <row r="99" spans="1:5" ht="15.75" hidden="1" customHeight="1">
      <c r="A99" s="243"/>
      <c r="B99" s="243"/>
      <c r="C99" s="243"/>
      <c r="D99" s="243"/>
      <c r="E99" s="243"/>
    </row>
    <row r="100" spans="1:5" ht="15.75" hidden="1" customHeight="1">
      <c r="A100" s="243"/>
      <c r="B100" s="243"/>
      <c r="C100" s="243"/>
      <c r="D100" s="243"/>
      <c r="E100" s="243"/>
    </row>
    <row r="101" spans="1:5" ht="15.75" hidden="1" customHeight="1">
      <c r="A101" s="243"/>
      <c r="B101" s="243"/>
      <c r="C101" s="243"/>
      <c r="D101" s="243"/>
      <c r="E101" s="243"/>
    </row>
    <row r="102" spans="1:5" ht="15.75" hidden="1" customHeight="1">
      <c r="A102" s="243"/>
      <c r="B102" s="243"/>
      <c r="C102" s="243"/>
      <c r="D102" s="243"/>
      <c r="E102" s="243"/>
    </row>
    <row r="103" spans="1:5" ht="15.75" hidden="1" customHeight="1">
      <c r="A103" s="243"/>
      <c r="B103" s="243"/>
      <c r="C103" s="243"/>
      <c r="D103" s="243"/>
      <c r="E103" s="243"/>
    </row>
    <row r="104" spans="1:5" ht="15.75" hidden="1" customHeight="1">
      <c r="A104" s="243"/>
      <c r="B104" s="243"/>
      <c r="C104" s="243"/>
      <c r="D104" s="243"/>
      <c r="E104" s="243"/>
    </row>
    <row r="105" spans="1:5" ht="15.75" hidden="1" customHeight="1">
      <c r="A105" s="243"/>
      <c r="B105" s="243"/>
      <c r="C105" s="243"/>
      <c r="D105" s="243"/>
      <c r="E105" s="243"/>
    </row>
    <row r="106" spans="1:5" ht="15.75" hidden="1" customHeight="1">
      <c r="A106" s="243"/>
      <c r="B106" s="243"/>
      <c r="C106" s="243"/>
      <c r="D106" s="243"/>
      <c r="E106" s="243"/>
    </row>
    <row r="107" spans="1:5" ht="15.75" hidden="1" customHeight="1">
      <c r="A107" s="243"/>
      <c r="B107" s="243"/>
      <c r="C107" s="243"/>
      <c r="D107" s="243"/>
      <c r="E107" s="243"/>
    </row>
    <row r="108" spans="1:5" ht="15.75" hidden="1" customHeight="1">
      <c r="A108" s="243"/>
      <c r="B108" s="243"/>
      <c r="C108" s="243"/>
      <c r="D108" s="243"/>
      <c r="E108" s="243"/>
    </row>
    <row r="109" spans="1:5" ht="15.75" hidden="1" customHeight="1">
      <c r="A109" s="243"/>
      <c r="B109" s="243"/>
      <c r="C109" s="243"/>
      <c r="D109" s="243"/>
      <c r="E109" s="243"/>
    </row>
    <row r="110" spans="1:5" ht="15.75" hidden="1" customHeight="1">
      <c r="A110" s="243"/>
      <c r="B110" s="243"/>
      <c r="C110" s="243"/>
      <c r="D110" s="243"/>
      <c r="E110" s="243"/>
    </row>
    <row r="111" spans="1:5" ht="15.75" hidden="1" customHeight="1">
      <c r="A111" s="243"/>
      <c r="B111" s="243"/>
      <c r="C111" s="243"/>
      <c r="D111" s="243"/>
      <c r="E111" s="243"/>
    </row>
    <row r="112" spans="1:5" ht="15.75" hidden="1" customHeight="1">
      <c r="A112" s="243"/>
      <c r="B112" s="243"/>
      <c r="C112" s="243"/>
      <c r="D112" s="243"/>
      <c r="E112" s="243"/>
    </row>
    <row r="113" spans="1:5" ht="15.75" hidden="1" customHeight="1">
      <c r="A113" s="243"/>
      <c r="B113" s="243"/>
      <c r="C113" s="243"/>
      <c r="D113" s="243"/>
      <c r="E113" s="243"/>
    </row>
    <row r="114" spans="1:5" ht="15.75" hidden="1" customHeight="1">
      <c r="A114" s="243"/>
      <c r="B114" s="243"/>
      <c r="C114" s="243"/>
      <c r="D114" s="243"/>
      <c r="E114" s="243"/>
    </row>
    <row r="115" spans="1:5" ht="15.75" hidden="1" customHeight="1">
      <c r="A115" s="243"/>
      <c r="B115" s="243"/>
      <c r="C115" s="243"/>
      <c r="D115" s="243"/>
      <c r="E115" s="243"/>
    </row>
    <row r="116" spans="1:5" ht="15.75" hidden="1" customHeight="1">
      <c r="A116" s="243"/>
      <c r="B116" s="243"/>
      <c r="C116" s="243"/>
      <c r="D116" s="243"/>
      <c r="E116" s="243"/>
    </row>
    <row r="117" spans="1:5" ht="15.75" hidden="1" customHeight="1">
      <c r="A117" s="243"/>
      <c r="B117" s="243"/>
      <c r="C117" s="243"/>
      <c r="D117" s="243"/>
      <c r="E117" s="243"/>
    </row>
    <row r="118" spans="1:5" ht="15.75" hidden="1" customHeight="1">
      <c r="A118" s="243"/>
      <c r="B118" s="243"/>
      <c r="C118" s="243"/>
      <c r="D118" s="243"/>
      <c r="E118" s="243"/>
    </row>
    <row r="119" spans="1:5" ht="15.75" hidden="1" customHeight="1">
      <c r="A119" s="243"/>
      <c r="B119" s="243"/>
      <c r="C119" s="243"/>
      <c r="D119" s="243"/>
      <c r="E119" s="243"/>
    </row>
    <row r="120" spans="1:5" ht="15.75" hidden="1" customHeight="1">
      <c r="A120" s="243"/>
      <c r="B120" s="243"/>
      <c r="C120" s="243"/>
      <c r="D120" s="243"/>
      <c r="E120" s="243"/>
    </row>
    <row r="121" spans="1:5" ht="15.75" hidden="1" customHeight="1">
      <c r="A121" s="243"/>
      <c r="B121" s="243"/>
      <c r="C121" s="243"/>
      <c r="D121" s="243"/>
      <c r="E121" s="243"/>
    </row>
    <row r="122" spans="1:5" ht="15.75" hidden="1" customHeight="1">
      <c r="A122" s="243"/>
      <c r="B122" s="243"/>
      <c r="C122" s="243"/>
      <c r="D122" s="243"/>
      <c r="E122" s="243"/>
    </row>
    <row r="123" spans="1:5" ht="15.75" hidden="1" customHeight="1">
      <c r="A123" s="243"/>
      <c r="B123" s="243"/>
      <c r="C123" s="243"/>
      <c r="D123" s="243"/>
      <c r="E123" s="243"/>
    </row>
    <row r="124" spans="1:5" ht="15.75" hidden="1" customHeight="1">
      <c r="A124" s="243"/>
      <c r="B124" s="243"/>
      <c r="C124" s="243"/>
      <c r="D124" s="243"/>
      <c r="E124" s="243"/>
    </row>
    <row r="125" spans="1:5" ht="15.75" hidden="1" customHeight="1">
      <c r="A125" s="243"/>
      <c r="B125" s="243"/>
      <c r="C125" s="243"/>
      <c r="D125" s="243"/>
      <c r="E125" s="243"/>
    </row>
    <row r="126" spans="1:5" ht="15.75" hidden="1" customHeight="1">
      <c r="A126" s="243"/>
      <c r="B126" s="243"/>
      <c r="C126" s="243"/>
      <c r="D126" s="243"/>
      <c r="E126" s="243"/>
    </row>
    <row r="127" spans="1:5" ht="15.75" hidden="1" customHeight="1">
      <c r="A127" s="243"/>
      <c r="B127" s="243"/>
      <c r="C127" s="243"/>
      <c r="D127" s="243"/>
      <c r="E127" s="243"/>
    </row>
    <row r="128" spans="1:5" ht="15.75" hidden="1" customHeight="1">
      <c r="A128" s="243"/>
      <c r="B128" s="243"/>
      <c r="C128" s="243"/>
      <c r="D128" s="243"/>
      <c r="E128" s="243"/>
    </row>
    <row r="129" spans="1:5" ht="15.75" hidden="1" customHeight="1">
      <c r="A129" s="243"/>
      <c r="B129" s="243"/>
      <c r="C129" s="243"/>
      <c r="D129" s="243"/>
      <c r="E129" s="243"/>
    </row>
    <row r="130" spans="1:5" ht="15.75" hidden="1" customHeight="1">
      <c r="A130" s="243"/>
      <c r="B130" s="243"/>
      <c r="C130" s="243"/>
      <c r="D130" s="243"/>
      <c r="E130" s="243"/>
    </row>
    <row r="131" spans="1:5" ht="15.75" hidden="1" customHeight="1">
      <c r="A131" s="243"/>
      <c r="B131" s="243"/>
      <c r="C131" s="243"/>
      <c r="D131" s="243"/>
      <c r="E131" s="243"/>
    </row>
    <row r="132" spans="1:5" ht="15.75" hidden="1" customHeight="1">
      <c r="A132" s="243"/>
      <c r="B132" s="243"/>
      <c r="C132" s="243"/>
      <c r="D132" s="243"/>
      <c r="E132" s="243"/>
    </row>
    <row r="133" spans="1:5" ht="15.75" hidden="1" customHeight="1">
      <c r="A133" s="243"/>
      <c r="B133" s="243"/>
      <c r="C133" s="243"/>
      <c r="D133" s="243"/>
      <c r="E133" s="243"/>
    </row>
    <row r="134" spans="1:5" ht="15.75" hidden="1" customHeight="1">
      <c r="A134" s="243"/>
      <c r="B134" s="243"/>
      <c r="C134" s="243"/>
      <c r="D134" s="243"/>
      <c r="E134" s="243"/>
    </row>
    <row r="135" spans="1:5" ht="15.75" hidden="1" customHeight="1">
      <c r="A135" s="243"/>
      <c r="B135" s="243"/>
      <c r="C135" s="243"/>
      <c r="D135" s="243"/>
      <c r="E135" s="243"/>
    </row>
    <row r="136" spans="1:5" ht="15.75" hidden="1" customHeight="1">
      <c r="A136" s="243"/>
      <c r="B136" s="243"/>
      <c r="C136" s="243"/>
      <c r="D136" s="243"/>
      <c r="E136" s="243"/>
    </row>
    <row r="137" spans="1:5" ht="15.75" hidden="1" customHeight="1">
      <c r="A137" s="243"/>
      <c r="B137" s="243"/>
      <c r="C137" s="243"/>
      <c r="D137" s="243"/>
      <c r="E137" s="243"/>
    </row>
    <row r="138" spans="1:5" ht="15.75" hidden="1" customHeight="1">
      <c r="A138" s="243"/>
      <c r="B138" s="243"/>
      <c r="C138" s="243"/>
      <c r="D138" s="243"/>
      <c r="E138" s="243"/>
    </row>
    <row r="139" spans="1:5" ht="15.75" hidden="1" customHeight="1">
      <c r="A139" s="243"/>
      <c r="B139" s="243"/>
      <c r="C139" s="243"/>
      <c r="D139" s="243"/>
      <c r="E139" s="243"/>
    </row>
    <row r="140" spans="1:5" ht="15.75" hidden="1" customHeight="1">
      <c r="A140" s="243"/>
      <c r="B140" s="243"/>
      <c r="C140" s="243"/>
      <c r="D140" s="243"/>
      <c r="E140" s="243"/>
    </row>
    <row r="141" spans="1:5" ht="15.75" hidden="1" customHeight="1">
      <c r="A141" s="243"/>
      <c r="B141" s="243"/>
      <c r="C141" s="243"/>
      <c r="D141" s="243"/>
      <c r="E141" s="243"/>
    </row>
    <row r="142" spans="1:5" ht="15.75" hidden="1" customHeight="1">
      <c r="A142" s="243"/>
      <c r="B142" s="243"/>
      <c r="C142" s="243"/>
      <c r="D142" s="243"/>
      <c r="E142" s="243"/>
    </row>
    <row r="143" spans="1:5" ht="15.75" hidden="1" customHeight="1">
      <c r="A143" s="243"/>
      <c r="B143" s="243"/>
      <c r="C143" s="243"/>
      <c r="D143" s="243"/>
      <c r="E143" s="243"/>
    </row>
    <row r="144" spans="1:5" ht="15.75" hidden="1" customHeight="1">
      <c r="A144" s="243"/>
      <c r="B144" s="243"/>
      <c r="C144" s="243"/>
      <c r="D144" s="243"/>
      <c r="E144" s="243"/>
    </row>
    <row r="145" spans="1:5" ht="15.75" hidden="1" customHeight="1">
      <c r="A145" s="243"/>
      <c r="B145" s="243"/>
      <c r="C145" s="243"/>
      <c r="D145" s="243"/>
      <c r="E145" s="243"/>
    </row>
    <row r="146" spans="1:5" ht="15.75" hidden="1" customHeight="1">
      <c r="A146" s="243"/>
      <c r="B146" s="243"/>
      <c r="C146" s="243"/>
      <c r="D146" s="243"/>
      <c r="E146" s="243"/>
    </row>
    <row r="147" spans="1:5" ht="15.75" hidden="1" customHeight="1">
      <c r="A147" s="243"/>
      <c r="B147" s="243"/>
      <c r="C147" s="243"/>
      <c r="D147" s="243"/>
      <c r="E147" s="243"/>
    </row>
    <row r="148" spans="1:5" ht="15.75" hidden="1" customHeight="1">
      <c r="A148" s="243"/>
      <c r="B148" s="243"/>
      <c r="C148" s="243"/>
      <c r="D148" s="243"/>
      <c r="E148" s="243"/>
    </row>
    <row r="149" spans="1:5" ht="15.75" hidden="1" customHeight="1">
      <c r="A149" s="243"/>
      <c r="B149" s="243"/>
      <c r="C149" s="243"/>
      <c r="D149" s="243"/>
      <c r="E149" s="243"/>
    </row>
    <row r="150" spans="1:5" ht="15.75" hidden="1" customHeight="1">
      <c r="A150" s="243"/>
      <c r="B150" s="243"/>
      <c r="C150" s="243"/>
      <c r="D150" s="243"/>
      <c r="E150" s="243"/>
    </row>
    <row r="151" spans="1:5" ht="15.75" hidden="1" customHeight="1">
      <c r="A151" s="243"/>
      <c r="B151" s="243"/>
      <c r="C151" s="243"/>
      <c r="D151" s="243"/>
      <c r="E151" s="243"/>
    </row>
    <row r="152" spans="1:5" ht="15.75" hidden="1" customHeight="1">
      <c r="A152" s="243"/>
      <c r="B152" s="243"/>
      <c r="C152" s="243"/>
      <c r="D152" s="243"/>
      <c r="E152" s="243"/>
    </row>
    <row r="153" spans="1:5" ht="15.75" hidden="1" customHeight="1">
      <c r="A153" s="243"/>
      <c r="B153" s="243"/>
      <c r="C153" s="243"/>
      <c r="D153" s="243"/>
      <c r="E153" s="243"/>
    </row>
    <row r="154" spans="1:5" ht="15.75" hidden="1" customHeight="1">
      <c r="A154" s="243"/>
      <c r="B154" s="243"/>
      <c r="C154" s="243"/>
      <c r="D154" s="243"/>
      <c r="E154" s="243"/>
    </row>
    <row r="155" spans="1:5" ht="15.75" hidden="1" customHeight="1">
      <c r="A155" s="243"/>
      <c r="B155" s="243"/>
      <c r="C155" s="243"/>
      <c r="D155" s="243"/>
      <c r="E155" s="243"/>
    </row>
    <row r="156" spans="1:5" ht="15.75" hidden="1" customHeight="1">
      <c r="A156" s="243"/>
      <c r="B156" s="243"/>
      <c r="C156" s="243"/>
      <c r="D156" s="243"/>
      <c r="E156" s="243"/>
    </row>
    <row r="157" spans="1:5" ht="15.75" hidden="1" customHeight="1">
      <c r="A157" s="243"/>
      <c r="B157" s="243"/>
      <c r="C157" s="243"/>
      <c r="D157" s="243"/>
      <c r="E157" s="243"/>
    </row>
    <row r="158" spans="1:5" ht="15.75" hidden="1" customHeight="1">
      <c r="A158" s="243"/>
      <c r="B158" s="243"/>
      <c r="C158" s="243"/>
      <c r="D158" s="243"/>
      <c r="E158" s="243"/>
    </row>
    <row r="159" spans="1:5" ht="15.75" hidden="1" customHeight="1">
      <c r="A159" s="243"/>
      <c r="B159" s="243"/>
      <c r="C159" s="243"/>
      <c r="D159" s="243"/>
      <c r="E159" s="243"/>
    </row>
    <row r="160" spans="1:5" ht="15.75" hidden="1" customHeight="1">
      <c r="A160" s="243"/>
      <c r="B160" s="243"/>
      <c r="C160" s="243"/>
      <c r="D160" s="243"/>
      <c r="E160" s="243"/>
    </row>
    <row r="161" spans="1:5" ht="15.75" hidden="1" customHeight="1">
      <c r="A161" s="243"/>
      <c r="B161" s="243"/>
      <c r="C161" s="243"/>
      <c r="D161" s="243"/>
      <c r="E161" s="243"/>
    </row>
    <row r="162" spans="1:5" ht="15.75" hidden="1" customHeight="1">
      <c r="A162" s="243"/>
      <c r="B162" s="243"/>
      <c r="C162" s="243"/>
      <c r="D162" s="243"/>
      <c r="E162" s="243"/>
    </row>
    <row r="163" spans="1:5" ht="15.75" hidden="1" customHeight="1">
      <c r="A163" s="243"/>
      <c r="B163" s="243"/>
      <c r="C163" s="243"/>
      <c r="D163" s="243"/>
      <c r="E163" s="243"/>
    </row>
    <row r="164" spans="1:5" ht="15.75" hidden="1" customHeight="1">
      <c r="A164" s="243"/>
      <c r="B164" s="243"/>
      <c r="C164" s="243"/>
      <c r="D164" s="243"/>
      <c r="E164" s="243"/>
    </row>
    <row r="165" spans="1:5" ht="15.75" hidden="1" customHeight="1">
      <c r="A165" s="243"/>
      <c r="B165" s="243"/>
      <c r="C165" s="243"/>
      <c r="D165" s="243"/>
      <c r="E165" s="243"/>
    </row>
    <row r="166" spans="1:5" ht="15.75" hidden="1" customHeight="1">
      <c r="A166" s="243"/>
      <c r="B166" s="243"/>
      <c r="C166" s="243"/>
      <c r="D166" s="243"/>
      <c r="E166" s="243"/>
    </row>
    <row r="167" spans="1:5" ht="15.75" hidden="1" customHeight="1">
      <c r="A167" s="243"/>
      <c r="B167" s="243"/>
      <c r="C167" s="243"/>
      <c r="D167" s="243"/>
      <c r="E167" s="243"/>
    </row>
    <row r="168" spans="1:5" ht="15.75" hidden="1" customHeight="1">
      <c r="A168" s="243"/>
      <c r="B168" s="243"/>
      <c r="C168" s="243"/>
      <c r="D168" s="243"/>
      <c r="E168" s="243"/>
    </row>
    <row r="169" spans="1:5" ht="15.75" hidden="1" customHeight="1">
      <c r="A169" s="243"/>
      <c r="B169" s="243"/>
      <c r="C169" s="243"/>
      <c r="D169" s="243"/>
      <c r="E169" s="243"/>
    </row>
    <row r="170" spans="1:5" ht="15.75" hidden="1" customHeight="1">
      <c r="A170" s="243"/>
      <c r="B170" s="243"/>
      <c r="C170" s="243"/>
      <c r="D170" s="243"/>
      <c r="E170" s="243"/>
    </row>
    <row r="171" spans="1:5" ht="15.75" hidden="1" customHeight="1">
      <c r="A171" s="243"/>
      <c r="B171" s="243"/>
      <c r="C171" s="243"/>
      <c r="D171" s="243"/>
      <c r="E171" s="243"/>
    </row>
    <row r="172" spans="1:5" ht="15.75" hidden="1" customHeight="1">
      <c r="A172" s="243"/>
      <c r="B172" s="243"/>
      <c r="C172" s="243"/>
      <c r="D172" s="243"/>
      <c r="E172" s="243"/>
    </row>
    <row r="173" spans="1:5" ht="15.75" hidden="1" customHeight="1">
      <c r="A173" s="243"/>
      <c r="B173" s="243"/>
      <c r="C173" s="243"/>
      <c r="D173" s="243"/>
      <c r="E173" s="243"/>
    </row>
    <row r="174" spans="1:5" ht="15.75" hidden="1" customHeight="1">
      <c r="A174" s="243"/>
      <c r="B174" s="243"/>
      <c r="C174" s="243"/>
      <c r="D174" s="243"/>
      <c r="E174" s="243"/>
    </row>
    <row r="175" spans="1:5" ht="15.75" hidden="1" customHeight="1">
      <c r="A175" s="243"/>
      <c r="B175" s="243"/>
      <c r="C175" s="243"/>
      <c r="D175" s="243"/>
      <c r="E175" s="243"/>
    </row>
    <row r="176" spans="1:5" ht="15.75" hidden="1" customHeight="1">
      <c r="A176" s="243"/>
      <c r="B176" s="243"/>
      <c r="C176" s="243"/>
      <c r="D176" s="243"/>
      <c r="E176" s="243"/>
    </row>
    <row r="177" spans="1:5" ht="15.75" hidden="1" customHeight="1">
      <c r="A177" s="243"/>
      <c r="B177" s="243"/>
      <c r="C177" s="243"/>
      <c r="D177" s="243"/>
      <c r="E177" s="243"/>
    </row>
    <row r="178" spans="1:5" ht="15.75" hidden="1" customHeight="1">
      <c r="A178" s="243"/>
      <c r="B178" s="243"/>
      <c r="C178" s="243"/>
      <c r="D178" s="243"/>
      <c r="E178" s="243"/>
    </row>
    <row r="179" spans="1:5" ht="15.75" hidden="1" customHeight="1">
      <c r="A179" s="243"/>
      <c r="B179" s="243"/>
      <c r="C179" s="243"/>
      <c r="D179" s="243"/>
      <c r="E179" s="243"/>
    </row>
    <row r="180" spans="1:5" ht="15.75" hidden="1" customHeight="1">
      <c r="A180" s="243"/>
      <c r="B180" s="243"/>
      <c r="C180" s="243"/>
      <c r="D180" s="243"/>
      <c r="E180" s="243"/>
    </row>
    <row r="181" spans="1:5" ht="15.75" hidden="1" customHeight="1">
      <c r="A181" s="243"/>
      <c r="B181" s="243"/>
      <c r="C181" s="243"/>
      <c r="D181" s="243"/>
      <c r="E181" s="243"/>
    </row>
    <row r="182" spans="1:5" ht="15.75" hidden="1" customHeight="1">
      <c r="A182" s="243"/>
      <c r="B182" s="243"/>
      <c r="C182" s="243"/>
      <c r="D182" s="243"/>
      <c r="E182" s="243"/>
    </row>
    <row r="183" spans="1:5" ht="15.75" hidden="1" customHeight="1">
      <c r="A183" s="243"/>
      <c r="B183" s="243"/>
      <c r="C183" s="243"/>
      <c r="D183" s="243"/>
      <c r="E183" s="243"/>
    </row>
    <row r="184" spans="1:5" ht="15.75" hidden="1" customHeight="1">
      <c r="A184" s="243"/>
      <c r="B184" s="243"/>
      <c r="C184" s="243"/>
      <c r="D184" s="243"/>
      <c r="E184" s="243"/>
    </row>
    <row r="185" spans="1:5" ht="15.75" hidden="1" customHeight="1">
      <c r="A185" s="243"/>
      <c r="B185" s="243"/>
      <c r="C185" s="243"/>
      <c r="D185" s="243"/>
      <c r="E185" s="243"/>
    </row>
    <row r="186" spans="1:5" ht="15.75" hidden="1" customHeight="1">
      <c r="A186" s="243"/>
      <c r="B186" s="243"/>
      <c r="C186" s="243"/>
      <c r="D186" s="243"/>
      <c r="E186" s="243"/>
    </row>
    <row r="187" spans="1:5" ht="15.75" hidden="1" customHeight="1">
      <c r="A187" s="243"/>
      <c r="B187" s="243"/>
      <c r="C187" s="243"/>
      <c r="D187" s="243"/>
      <c r="E187" s="243"/>
    </row>
    <row r="188" spans="1:5" hidden="1">
      <c r="A188" s="243"/>
      <c r="B188" s="243"/>
      <c r="C188" s="243"/>
      <c r="D188" s="243"/>
      <c r="E188" s="243"/>
    </row>
    <row r="189" spans="1:5" hidden="1">
      <c r="A189" s="243"/>
      <c r="B189" s="243"/>
      <c r="C189" s="243"/>
      <c r="D189" s="243"/>
      <c r="E189" s="243"/>
    </row>
    <row r="190" spans="1:5" hidden="1">
      <c r="A190" s="243"/>
      <c r="B190" s="243"/>
      <c r="C190" s="243"/>
      <c r="D190" s="243"/>
      <c r="E190" s="243"/>
    </row>
    <row r="191" spans="1:5" hidden="1">
      <c r="A191" s="243"/>
      <c r="B191" s="243"/>
      <c r="C191" s="243"/>
      <c r="D191" s="243"/>
      <c r="E191" s="243"/>
    </row>
    <row r="192" spans="1:5" hidden="1">
      <c r="A192" s="243"/>
      <c r="B192" s="243"/>
      <c r="C192" s="243"/>
      <c r="D192" s="243"/>
      <c r="E192" s="243"/>
    </row>
    <row r="193" spans="1:5" hidden="1">
      <c r="A193" s="243"/>
      <c r="B193" s="243"/>
      <c r="C193" s="243"/>
      <c r="D193" s="243"/>
      <c r="E193" s="243"/>
    </row>
    <row r="194" spans="1:5" hidden="1">
      <c r="A194" s="243"/>
      <c r="B194" s="243"/>
      <c r="C194" s="243"/>
      <c r="D194" s="243"/>
      <c r="E194" s="243"/>
    </row>
    <row r="195" spans="1:5" hidden="1">
      <c r="A195" s="243"/>
      <c r="B195" s="243"/>
      <c r="C195" s="243"/>
      <c r="D195" s="243"/>
      <c r="E195" s="243"/>
    </row>
    <row r="196" spans="1:5" hidden="1">
      <c r="A196" s="243"/>
      <c r="B196" s="243"/>
      <c r="C196" s="243"/>
      <c r="D196" s="243"/>
      <c r="E196" s="243"/>
    </row>
    <row r="197" spans="1:5" hidden="1">
      <c r="A197" s="243"/>
      <c r="B197" s="243"/>
      <c r="C197" s="243"/>
      <c r="D197" s="243"/>
      <c r="E197" s="243"/>
    </row>
    <row r="198" spans="1:5" hidden="1">
      <c r="A198" s="243"/>
      <c r="B198" s="243"/>
      <c r="C198" s="243"/>
      <c r="D198" s="243"/>
      <c r="E198" s="243"/>
    </row>
    <row r="199" spans="1:5" hidden="1">
      <c r="A199" s="243"/>
      <c r="B199" s="243"/>
      <c r="C199" s="243"/>
      <c r="D199" s="243"/>
      <c r="E199" s="243"/>
    </row>
    <row r="200" spans="1:5" hidden="1">
      <c r="A200" s="243"/>
      <c r="B200" s="243"/>
      <c r="C200" s="243"/>
      <c r="D200" s="243"/>
      <c r="E200" s="243"/>
    </row>
    <row r="201" spans="1:5" hidden="1">
      <c r="A201" s="243"/>
      <c r="B201" s="243"/>
      <c r="C201" s="243"/>
      <c r="D201" s="243"/>
      <c r="E201" s="243"/>
    </row>
    <row r="202" spans="1:5" hidden="1">
      <c r="A202" s="243"/>
      <c r="B202" s="243"/>
      <c r="C202" s="243"/>
      <c r="D202" s="243"/>
      <c r="E202" s="243"/>
    </row>
    <row r="203" spans="1:5" hidden="1">
      <c r="A203" s="243"/>
      <c r="B203" s="243"/>
      <c r="C203" s="243"/>
      <c r="D203" s="243"/>
      <c r="E203" s="243"/>
    </row>
    <row r="204" spans="1:5" hidden="1">
      <c r="A204" s="243"/>
      <c r="B204" s="243"/>
      <c r="C204" s="243"/>
      <c r="D204" s="243"/>
      <c r="E204" s="243"/>
    </row>
    <row r="205" spans="1:5" hidden="1">
      <c r="A205" s="243"/>
      <c r="B205" s="243"/>
      <c r="C205" s="243"/>
      <c r="D205" s="243"/>
      <c r="E205" s="243"/>
    </row>
    <row r="206" spans="1:5" hidden="1">
      <c r="A206" s="243"/>
      <c r="B206" s="243"/>
      <c r="C206" s="243"/>
      <c r="D206" s="243"/>
      <c r="E206" s="243"/>
    </row>
    <row r="207" spans="1:5" hidden="1">
      <c r="A207" s="243"/>
      <c r="B207" s="243"/>
      <c r="C207" s="243"/>
      <c r="D207" s="243"/>
      <c r="E207" s="243"/>
    </row>
    <row r="208" spans="1:5" hidden="1">
      <c r="A208" s="243"/>
      <c r="B208" s="243"/>
      <c r="C208" s="243"/>
      <c r="D208" s="243"/>
      <c r="E208" s="243"/>
    </row>
    <row r="209" spans="1:5" hidden="1">
      <c r="A209" s="243"/>
      <c r="B209" s="243"/>
      <c r="C209" s="243"/>
      <c r="D209" s="243"/>
      <c r="E209" s="243"/>
    </row>
    <row r="210" spans="1:5" hidden="1">
      <c r="A210" s="243"/>
      <c r="B210" s="243"/>
      <c r="C210" s="243"/>
      <c r="D210" s="243"/>
      <c r="E210" s="243"/>
    </row>
    <row r="211" spans="1:5" hidden="1">
      <c r="A211" s="243"/>
      <c r="B211" s="243"/>
      <c r="C211" s="243"/>
      <c r="D211" s="243"/>
      <c r="E211" s="243"/>
    </row>
    <row r="212" spans="1:5" hidden="1">
      <c r="A212" s="243"/>
      <c r="B212" s="243"/>
      <c r="C212" s="243"/>
      <c r="D212" s="243"/>
      <c r="E212" s="243"/>
    </row>
    <row r="213" spans="1:5" hidden="1">
      <c r="A213" s="243"/>
      <c r="B213" s="243"/>
      <c r="C213" s="243"/>
      <c r="D213" s="243"/>
      <c r="E213" s="243"/>
    </row>
    <row r="214" spans="1:5" hidden="1">
      <c r="A214" s="243"/>
      <c r="B214" s="243"/>
      <c r="C214" s="243"/>
      <c r="D214" s="243"/>
      <c r="E214" s="243"/>
    </row>
    <row r="215" spans="1:5" hidden="1">
      <c r="A215" s="243"/>
      <c r="B215" s="243"/>
      <c r="C215" s="243"/>
      <c r="D215" s="243"/>
      <c r="E215" s="243"/>
    </row>
    <row r="216" spans="1:5" hidden="1">
      <c r="A216" s="243"/>
      <c r="B216" s="243"/>
      <c r="C216" s="243"/>
      <c r="D216" s="243"/>
      <c r="E216" s="243"/>
    </row>
    <row r="217" spans="1:5" hidden="1">
      <c r="A217" s="243"/>
      <c r="B217" s="243"/>
      <c r="C217" s="243"/>
      <c r="D217" s="243"/>
      <c r="E217" s="243"/>
    </row>
    <row r="218" spans="1:5" hidden="1">
      <c r="A218" s="243"/>
      <c r="B218" s="243"/>
      <c r="C218" s="243"/>
      <c r="D218" s="243"/>
      <c r="E218" s="243"/>
    </row>
    <row r="219" spans="1:5" hidden="1">
      <c r="A219" s="243"/>
      <c r="B219" s="243"/>
      <c r="C219" s="243"/>
      <c r="D219" s="243"/>
      <c r="E219" s="243"/>
    </row>
    <row r="220" spans="1:5" hidden="1">
      <c r="A220" s="243"/>
      <c r="B220" s="243"/>
      <c r="C220" s="243"/>
      <c r="D220" s="243"/>
      <c r="E220" s="243"/>
    </row>
    <row r="221" spans="1:5" hidden="1">
      <c r="A221" s="243"/>
      <c r="B221" s="243"/>
      <c r="C221" s="243"/>
      <c r="D221" s="243"/>
      <c r="E221" s="243"/>
    </row>
    <row r="222" spans="1:5" hidden="1">
      <c r="A222" s="243"/>
      <c r="B222" s="243"/>
      <c r="C222" s="243"/>
      <c r="D222" s="243"/>
      <c r="E222" s="243"/>
    </row>
    <row r="223" spans="1:5" hidden="1">
      <c r="A223" s="243"/>
      <c r="B223" s="243"/>
      <c r="C223" s="243"/>
      <c r="D223" s="243"/>
      <c r="E223" s="243"/>
    </row>
    <row r="224" spans="1:5" ht="15.75" customHeight="1">
      <c r="A224" s="245" t="s">
        <v>73</v>
      </c>
      <c r="B224" s="244">
        <f>SUM(B3:B223)</f>
        <v>153.84</v>
      </c>
      <c r="C224" s="244">
        <f>SUM(C3:C223)</f>
        <v>103.69</v>
      </c>
      <c r="D224" s="244">
        <f>SUM(D3:D223)</f>
        <v>0</v>
      </c>
      <c r="E224" s="244">
        <f>SUM(E3:E223)</f>
        <v>257.52999999999997</v>
      </c>
    </row>
  </sheetData>
  <mergeCells count="1">
    <mergeCell ref="A1:E1"/>
  </mergeCells>
  <phoneticPr fontId="14" type="noConversion"/>
  <printOptions horizontalCentered="1"/>
  <pageMargins left="0.70866141732283472" right="0.70866141732283472" top="0.51181102362204722" bottom="0.55118110236220474" header="0.31496062992125984" footer="0.31496062992125984"/>
  <pageSetup paperSize="9" scale="92" orientation="landscape" r:id="rId1"/>
  <headerFooter>
    <oddFooter>페이지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8"/>
  <sheetViews>
    <sheetView zoomScale="85" zoomScaleNormal="85" workbookViewId="0">
      <selection activeCell="J60" sqref="J60"/>
    </sheetView>
  </sheetViews>
  <sheetFormatPr defaultRowHeight="18" customHeight="1"/>
  <cols>
    <col min="1" max="1" width="8.88671875" style="149"/>
    <col min="2" max="3" width="11.77734375" style="149" customWidth="1"/>
    <col min="4" max="4" width="9.44140625" style="149" bestFit="1" customWidth="1"/>
    <col min="5" max="13" width="8.88671875" style="149"/>
    <col min="14" max="14" width="9.5546875" style="149" bestFit="1" customWidth="1"/>
    <col min="15" max="16384" width="8.88671875" style="149"/>
  </cols>
  <sheetData>
    <row r="1" spans="1:12" ht="28.5" customHeight="1">
      <c r="A1" s="414" t="s">
        <v>74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6"/>
    </row>
    <row r="2" spans="1:12" ht="18" customHeight="1">
      <c r="A2" s="417" t="s">
        <v>75</v>
      </c>
      <c r="B2" s="417" t="s">
        <v>71</v>
      </c>
      <c r="C2" s="417"/>
      <c r="D2" s="417" t="s">
        <v>87</v>
      </c>
      <c r="E2" s="417" t="s">
        <v>76</v>
      </c>
      <c r="F2" s="417"/>
      <c r="G2" s="417"/>
      <c r="H2" s="417"/>
      <c r="I2" s="417"/>
      <c r="J2" s="417"/>
      <c r="K2" s="417"/>
      <c r="L2" s="417"/>
    </row>
    <row r="3" spans="1:12" ht="18" customHeight="1">
      <c r="A3" s="417"/>
      <c r="B3" s="417"/>
      <c r="C3" s="417"/>
      <c r="D3" s="417"/>
      <c r="E3" s="417" t="s">
        <v>20</v>
      </c>
      <c r="F3" s="417"/>
      <c r="G3" s="417" t="s">
        <v>204</v>
      </c>
      <c r="H3" s="417"/>
      <c r="I3" s="417" t="s">
        <v>205</v>
      </c>
      <c r="J3" s="417"/>
      <c r="K3" s="417" t="s">
        <v>73</v>
      </c>
      <c r="L3" s="417"/>
    </row>
    <row r="4" spans="1:12" ht="18" customHeight="1">
      <c r="A4" s="417"/>
      <c r="B4" s="154" t="s">
        <v>77</v>
      </c>
      <c r="C4" s="154" t="s">
        <v>78</v>
      </c>
      <c r="D4" s="417"/>
      <c r="E4" s="154" t="s">
        <v>79</v>
      </c>
      <c r="F4" s="154" t="s">
        <v>80</v>
      </c>
      <c r="G4" s="154" t="s">
        <v>79</v>
      </c>
      <c r="H4" s="154" t="s">
        <v>80</v>
      </c>
      <c r="I4" s="154" t="s">
        <v>79</v>
      </c>
      <c r="J4" s="154" t="s">
        <v>80</v>
      </c>
      <c r="K4" s="154" t="s">
        <v>79</v>
      </c>
      <c r="L4" s="154" t="s">
        <v>80</v>
      </c>
    </row>
    <row r="5" spans="1:12" ht="18" customHeight="1">
      <c r="A5" s="269">
        <v>1</v>
      </c>
      <c r="B5" s="269" t="s">
        <v>223</v>
      </c>
      <c r="C5" s="269" t="s">
        <v>224</v>
      </c>
      <c r="D5" s="269">
        <v>14.14</v>
      </c>
      <c r="E5" s="269">
        <v>2.09</v>
      </c>
      <c r="F5" s="269">
        <v>29.55</v>
      </c>
      <c r="G5" s="269">
        <v>0</v>
      </c>
      <c r="H5" s="269">
        <v>0</v>
      </c>
      <c r="I5" s="269">
        <v>0</v>
      </c>
      <c r="J5" s="269">
        <v>0</v>
      </c>
      <c r="K5" s="269">
        <v>2.09</v>
      </c>
      <c r="L5" s="269">
        <v>29.55</v>
      </c>
    </row>
    <row r="6" spans="1:12" ht="18" customHeight="1">
      <c r="A6" s="269">
        <v>2</v>
      </c>
      <c r="B6" s="269" t="s">
        <v>225</v>
      </c>
      <c r="C6" s="269" t="s">
        <v>226</v>
      </c>
      <c r="D6" s="269">
        <v>14.14</v>
      </c>
      <c r="E6" s="269">
        <v>2.09</v>
      </c>
      <c r="F6" s="269">
        <v>29.55</v>
      </c>
      <c r="G6" s="269">
        <v>0</v>
      </c>
      <c r="H6" s="269">
        <v>0</v>
      </c>
      <c r="I6" s="269">
        <v>0</v>
      </c>
      <c r="J6" s="269">
        <v>0</v>
      </c>
      <c r="K6" s="269">
        <v>2.09</v>
      </c>
      <c r="L6" s="269">
        <v>29.55</v>
      </c>
    </row>
    <row r="7" spans="1:12" ht="18" customHeight="1">
      <c r="A7" s="269">
        <v>3</v>
      </c>
      <c r="B7" s="269" t="s">
        <v>227</v>
      </c>
      <c r="C7" s="269" t="s">
        <v>228</v>
      </c>
      <c r="D7" s="269">
        <v>14.15</v>
      </c>
      <c r="E7" s="269">
        <v>4.09</v>
      </c>
      <c r="F7" s="269">
        <v>57.87</v>
      </c>
      <c r="G7" s="269">
        <v>0</v>
      </c>
      <c r="H7" s="269">
        <v>0</v>
      </c>
      <c r="I7" s="269">
        <v>0</v>
      </c>
      <c r="J7" s="269">
        <v>0</v>
      </c>
      <c r="K7" s="269">
        <v>4.09</v>
      </c>
      <c r="L7" s="269">
        <v>57.87</v>
      </c>
    </row>
    <row r="8" spans="1:12" ht="18" customHeight="1">
      <c r="A8" s="269">
        <v>4</v>
      </c>
      <c r="B8" s="269" t="s">
        <v>229</v>
      </c>
      <c r="C8" s="269" t="s">
        <v>230</v>
      </c>
      <c r="D8" s="269">
        <v>14.14</v>
      </c>
      <c r="E8" s="269">
        <v>71.91</v>
      </c>
      <c r="F8" s="269">
        <v>1016.81</v>
      </c>
      <c r="G8" s="269">
        <v>147.72</v>
      </c>
      <c r="H8" s="269">
        <v>2088.7600000000002</v>
      </c>
      <c r="I8" s="269">
        <v>0</v>
      </c>
      <c r="J8" s="269">
        <v>0</v>
      </c>
      <c r="K8" s="269">
        <v>219.63</v>
      </c>
      <c r="L8" s="269">
        <v>3105.57</v>
      </c>
    </row>
    <row r="9" spans="1:12" ht="18" customHeight="1">
      <c r="A9" s="269">
        <v>5</v>
      </c>
      <c r="B9" s="269" t="s">
        <v>231</v>
      </c>
      <c r="C9" s="269" t="s">
        <v>232</v>
      </c>
      <c r="D9" s="269">
        <v>14.14</v>
      </c>
      <c r="E9" s="269">
        <v>0.08</v>
      </c>
      <c r="F9" s="269">
        <v>1.1299999999999999</v>
      </c>
      <c r="G9" s="269">
        <v>0</v>
      </c>
      <c r="H9" s="269">
        <v>0</v>
      </c>
      <c r="I9" s="269">
        <v>0</v>
      </c>
      <c r="J9" s="269">
        <v>0</v>
      </c>
      <c r="K9" s="269">
        <v>0.08</v>
      </c>
      <c r="L9" s="269">
        <v>1.1299999999999999</v>
      </c>
    </row>
    <row r="10" spans="1:12" ht="18" customHeight="1">
      <c r="A10" s="269"/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69"/>
    </row>
    <row r="11" spans="1:12" ht="18" customHeight="1">
      <c r="A11" s="269"/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</row>
    <row r="12" spans="1:12" ht="18" customHeight="1">
      <c r="A12" s="269"/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L12" s="269"/>
    </row>
    <row r="13" spans="1:12" ht="18" customHeight="1">
      <c r="A13" s="269"/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</row>
    <row r="14" spans="1:12" ht="18" hidden="1" customHeight="1">
      <c r="A14" s="269"/>
      <c r="B14" s="269"/>
      <c r="C14" s="269"/>
      <c r="D14" s="269"/>
      <c r="E14" s="269"/>
      <c r="F14" s="269"/>
      <c r="G14" s="269"/>
      <c r="H14" s="269"/>
      <c r="I14" s="269"/>
      <c r="J14" s="269"/>
      <c r="K14" s="269"/>
      <c r="L14" s="269"/>
    </row>
    <row r="15" spans="1:12" ht="18" hidden="1" customHeight="1">
      <c r="A15" s="269"/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9"/>
    </row>
    <row r="16" spans="1:12" ht="18" hidden="1" customHeight="1">
      <c r="A16" s="269"/>
      <c r="B16" s="269"/>
      <c r="C16" s="269"/>
      <c r="D16" s="269"/>
      <c r="E16" s="269"/>
      <c r="F16" s="269"/>
      <c r="G16" s="269"/>
      <c r="H16" s="269"/>
      <c r="I16" s="269"/>
      <c r="J16" s="269"/>
      <c r="K16" s="269"/>
      <c r="L16" s="269"/>
    </row>
    <row r="17" spans="1:12" ht="18" hidden="1" customHeight="1">
      <c r="A17" s="269"/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69"/>
    </row>
    <row r="18" spans="1:12" ht="18" hidden="1" customHeight="1">
      <c r="A18" s="269"/>
      <c r="B18" s="269"/>
      <c r="C18" s="269"/>
      <c r="D18" s="269"/>
      <c r="E18" s="269"/>
      <c r="F18" s="269"/>
      <c r="G18" s="269"/>
      <c r="H18" s="269"/>
      <c r="I18" s="269"/>
      <c r="J18" s="269"/>
      <c r="K18" s="269"/>
      <c r="L18" s="269"/>
    </row>
    <row r="19" spans="1:12" ht="18" hidden="1" customHeight="1">
      <c r="A19" s="269"/>
      <c r="B19" s="269"/>
      <c r="C19" s="269"/>
      <c r="D19" s="269"/>
      <c r="E19" s="269"/>
      <c r="F19" s="269"/>
      <c r="G19" s="269"/>
      <c r="H19" s="269"/>
      <c r="I19" s="269"/>
      <c r="J19" s="269"/>
      <c r="K19" s="269"/>
      <c r="L19" s="269"/>
    </row>
    <row r="20" spans="1:12" ht="18" hidden="1" customHeight="1">
      <c r="A20" s="269"/>
      <c r="B20" s="269"/>
      <c r="C20" s="269"/>
      <c r="D20" s="269"/>
      <c r="E20" s="269"/>
      <c r="F20" s="269"/>
      <c r="G20" s="269"/>
      <c r="H20" s="269"/>
      <c r="I20" s="269"/>
      <c r="J20" s="269"/>
      <c r="K20" s="269"/>
      <c r="L20" s="269"/>
    </row>
    <row r="21" spans="1:12" ht="18" hidden="1" customHeight="1">
      <c r="A21" s="269"/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</row>
    <row r="22" spans="1:12" ht="18" hidden="1" customHeight="1">
      <c r="A22" s="269"/>
      <c r="B22" s="269"/>
      <c r="C22" s="269"/>
      <c r="D22" s="269"/>
      <c r="E22" s="269"/>
      <c r="F22" s="269"/>
      <c r="G22" s="269"/>
      <c r="H22" s="269"/>
      <c r="I22" s="269"/>
      <c r="J22" s="269"/>
      <c r="K22" s="269"/>
      <c r="L22" s="269"/>
    </row>
    <row r="23" spans="1:12" ht="18" hidden="1" customHeight="1">
      <c r="A23" s="269"/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</row>
    <row r="24" spans="1:12" ht="18" hidden="1" customHeight="1">
      <c r="A24" s="269"/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</row>
    <row r="25" spans="1:12" ht="18" hidden="1" customHeight="1">
      <c r="A25" s="269"/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</row>
    <row r="26" spans="1:12" ht="18" hidden="1" customHeight="1">
      <c r="A26" s="269"/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</row>
    <row r="27" spans="1:12" ht="18" hidden="1" customHeight="1">
      <c r="A27" s="269"/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</row>
    <row r="28" spans="1:12" ht="18" hidden="1" customHeight="1">
      <c r="A28" s="269"/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</row>
    <row r="29" spans="1:12" ht="18" hidden="1" customHeight="1">
      <c r="A29" s="269"/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</row>
    <row r="30" spans="1:12" ht="18" hidden="1" customHeight="1">
      <c r="A30" s="269"/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69"/>
    </row>
    <row r="31" spans="1:12" ht="18" hidden="1" customHeight="1">
      <c r="A31" s="269"/>
      <c r="B31" s="269"/>
      <c r="C31" s="269"/>
      <c r="D31" s="269"/>
      <c r="E31" s="269"/>
      <c r="F31" s="269"/>
      <c r="G31" s="269"/>
      <c r="H31" s="269"/>
      <c r="I31" s="269"/>
      <c r="J31" s="269"/>
      <c r="K31" s="269"/>
      <c r="L31" s="269"/>
    </row>
    <row r="32" spans="1:12" ht="18" hidden="1" customHeight="1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</row>
    <row r="33" spans="1:12" ht="18" hidden="1" customHeight="1">
      <c r="A33" s="269"/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18" hidden="1" customHeight="1">
      <c r="A34" s="269"/>
      <c r="B34" s="269"/>
      <c r="C34" s="269"/>
      <c r="D34" s="269"/>
      <c r="E34" s="269"/>
      <c r="F34" s="269"/>
      <c r="G34" s="269"/>
      <c r="H34" s="269"/>
      <c r="I34" s="269"/>
      <c r="J34" s="269"/>
      <c r="K34" s="269"/>
      <c r="L34" s="269"/>
    </row>
    <row r="35" spans="1:12" ht="18" hidden="1" customHeight="1">
      <c r="A35" s="269"/>
      <c r="B35" s="269"/>
      <c r="C35" s="269"/>
      <c r="D35" s="269"/>
      <c r="E35" s="269"/>
      <c r="F35" s="269"/>
      <c r="G35" s="269"/>
      <c r="H35" s="269"/>
      <c r="I35" s="269"/>
      <c r="J35" s="269"/>
      <c r="K35" s="269"/>
      <c r="L35" s="269"/>
    </row>
    <row r="36" spans="1:12" ht="18" hidden="1" customHeight="1">
      <c r="A36" s="269"/>
      <c r="B36" s="269"/>
      <c r="C36" s="269"/>
      <c r="D36" s="269"/>
      <c r="E36" s="269"/>
      <c r="F36" s="269"/>
      <c r="G36" s="269"/>
      <c r="H36" s="269"/>
      <c r="I36" s="269"/>
      <c r="J36" s="269"/>
      <c r="K36" s="269"/>
      <c r="L36" s="269"/>
    </row>
    <row r="37" spans="1:12" ht="18" hidden="1" customHeight="1">
      <c r="A37" s="269"/>
      <c r="B37" s="269"/>
      <c r="C37" s="269"/>
      <c r="D37" s="269"/>
      <c r="E37" s="269"/>
      <c r="F37" s="269"/>
      <c r="G37" s="269"/>
      <c r="H37" s="269"/>
      <c r="I37" s="269"/>
      <c r="J37" s="269"/>
      <c r="K37" s="269"/>
      <c r="L37" s="269"/>
    </row>
    <row r="38" spans="1:12" ht="18" hidden="1" customHeight="1">
      <c r="A38" s="269"/>
      <c r="B38" s="269"/>
      <c r="C38" s="269"/>
      <c r="D38" s="269"/>
      <c r="E38" s="269"/>
      <c r="F38" s="269"/>
      <c r="G38" s="269"/>
      <c r="H38" s="269"/>
      <c r="I38" s="269"/>
      <c r="J38" s="269"/>
      <c r="K38" s="269"/>
      <c r="L38" s="269"/>
    </row>
    <row r="39" spans="1:12" ht="18" hidden="1" customHeight="1">
      <c r="A39" s="269"/>
      <c r="B39" s="269"/>
      <c r="C39" s="269"/>
      <c r="D39" s="269"/>
      <c r="E39" s="269"/>
      <c r="F39" s="269"/>
      <c r="G39" s="269"/>
      <c r="H39" s="269"/>
      <c r="I39" s="269"/>
      <c r="J39" s="269"/>
      <c r="K39" s="269"/>
      <c r="L39" s="269"/>
    </row>
    <row r="40" spans="1:12" ht="18" hidden="1" customHeight="1">
      <c r="A40" s="269"/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269"/>
    </row>
    <row r="41" spans="1:12" ht="18" hidden="1" customHeight="1">
      <c r="A41" s="269"/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9"/>
    </row>
    <row r="42" spans="1:12" ht="18" customHeight="1">
      <c r="A42" s="418" t="s">
        <v>73</v>
      </c>
      <c r="B42" s="418"/>
      <c r="C42" s="418"/>
      <c r="D42" s="418"/>
      <c r="E42" s="305">
        <f t="shared" ref="E42:J42" si="0">SUM(E5:E41)</f>
        <v>80.259999999999991</v>
      </c>
      <c r="F42" s="305">
        <f t="shared" si="0"/>
        <v>1134.9100000000001</v>
      </c>
      <c r="G42" s="305">
        <f t="shared" si="0"/>
        <v>147.72</v>
      </c>
      <c r="H42" s="305">
        <f t="shared" si="0"/>
        <v>2088.7600000000002</v>
      </c>
      <c r="I42" s="305">
        <f t="shared" si="0"/>
        <v>0</v>
      </c>
      <c r="J42" s="305">
        <f t="shared" si="0"/>
        <v>0</v>
      </c>
      <c r="K42" s="306">
        <f>E42+G42+I42</f>
        <v>227.98</v>
      </c>
      <c r="L42" s="306">
        <f>F42+H42+J42</f>
        <v>3223.67</v>
      </c>
    </row>
    <row r="44" spans="1:12" ht="18" customHeight="1">
      <c r="A44" s="156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</row>
    <row r="45" spans="1:12" ht="18" customHeight="1">
      <c r="A45" s="413" t="s">
        <v>81</v>
      </c>
      <c r="B45" s="413"/>
      <c r="C45" s="413"/>
      <c r="D45" s="250">
        <f>F42/E42</f>
        <v>14.140418639421881</v>
      </c>
      <c r="E45" s="157"/>
      <c r="F45" s="157"/>
      <c r="G45" s="157"/>
      <c r="H45" s="157"/>
      <c r="I45" s="157"/>
      <c r="J45" s="157"/>
      <c r="K45" s="157"/>
      <c r="L45" s="157"/>
    </row>
    <row r="46" spans="1:12" ht="18" customHeight="1">
      <c r="A46" s="413" t="s">
        <v>109</v>
      </c>
      <c r="B46" s="413"/>
      <c r="C46" s="413"/>
      <c r="D46" s="250">
        <f>IFERROR(H42/G42,0)</f>
        <v>14.13999458434877</v>
      </c>
      <c r="E46" s="157"/>
      <c r="F46" s="157"/>
      <c r="G46" s="157"/>
      <c r="H46" s="157"/>
      <c r="I46" s="157"/>
      <c r="J46" s="157"/>
      <c r="K46" s="157"/>
      <c r="L46" s="157"/>
    </row>
    <row r="47" spans="1:12" ht="18" customHeight="1">
      <c r="A47" s="413" t="s">
        <v>202</v>
      </c>
      <c r="B47" s="413"/>
      <c r="C47" s="413"/>
      <c r="D47" s="250">
        <f>IFERROR(J42/I42,0)</f>
        <v>0</v>
      </c>
      <c r="E47" s="157"/>
      <c r="F47" s="157"/>
      <c r="G47" s="157"/>
      <c r="H47" s="157"/>
      <c r="I47" s="157"/>
      <c r="J47" s="157"/>
      <c r="K47" s="157"/>
      <c r="L47" s="157"/>
    </row>
    <row r="48" spans="1:12" ht="18" customHeight="1">
      <c r="A48" s="413" t="s">
        <v>88</v>
      </c>
      <c r="B48" s="413"/>
      <c r="C48" s="413"/>
      <c r="D48" s="250">
        <f>L42/K42</f>
        <v>14.140143872269498</v>
      </c>
      <c r="E48" s="157"/>
      <c r="F48" s="157"/>
      <c r="G48" s="157"/>
      <c r="H48" s="157"/>
      <c r="I48" s="157"/>
      <c r="J48" s="157"/>
      <c r="K48" s="157"/>
      <c r="L48" s="157"/>
    </row>
  </sheetData>
  <mergeCells count="14">
    <mergeCell ref="A48:C48"/>
    <mergeCell ref="A1:L1"/>
    <mergeCell ref="A2:A4"/>
    <mergeCell ref="B2:C3"/>
    <mergeCell ref="D2:D4"/>
    <mergeCell ref="E2:L2"/>
    <mergeCell ref="E3:F3"/>
    <mergeCell ref="G3:H3"/>
    <mergeCell ref="K3:L3"/>
    <mergeCell ref="A45:C45"/>
    <mergeCell ref="A46:C46"/>
    <mergeCell ref="A42:D42"/>
    <mergeCell ref="I3:J3"/>
    <mergeCell ref="A47:C47"/>
  </mergeCells>
  <phoneticPr fontId="14" type="noConversion"/>
  <printOptions horizontalCentered="1"/>
  <pageMargins left="0.70866141732283472" right="0.43307086614173229" top="0.96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5"/>
  <sheetViews>
    <sheetView zoomScale="85" zoomScaleNormal="85" workbookViewId="0">
      <selection activeCell="I54" sqref="I54"/>
    </sheetView>
  </sheetViews>
  <sheetFormatPr defaultRowHeight="18" customHeight="1"/>
  <cols>
    <col min="1" max="1" width="8.88671875" style="146"/>
    <col min="2" max="3" width="12.6640625" style="146" customWidth="1"/>
    <col min="4" max="4" width="9.44140625" style="146" bestFit="1" customWidth="1"/>
    <col min="5" max="16384" width="8.88671875" style="146"/>
  </cols>
  <sheetData>
    <row r="1" spans="1:12" ht="26.25" customHeight="1">
      <c r="A1" s="420" t="s">
        <v>82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2"/>
    </row>
    <row r="2" spans="1:12" ht="18" customHeight="1">
      <c r="A2" s="423" t="s">
        <v>75</v>
      </c>
      <c r="B2" s="426" t="s">
        <v>71</v>
      </c>
      <c r="C2" s="427"/>
      <c r="D2" s="430" t="s">
        <v>86</v>
      </c>
      <c r="E2" s="431" t="s">
        <v>76</v>
      </c>
      <c r="F2" s="432"/>
      <c r="G2" s="432"/>
      <c r="H2" s="432"/>
      <c r="I2" s="432"/>
      <c r="J2" s="432"/>
      <c r="K2" s="432"/>
      <c r="L2" s="433"/>
    </row>
    <row r="3" spans="1:12" ht="18" customHeight="1">
      <c r="A3" s="424"/>
      <c r="B3" s="428"/>
      <c r="C3" s="429"/>
      <c r="D3" s="424"/>
      <c r="E3" s="431" t="s">
        <v>20</v>
      </c>
      <c r="F3" s="433"/>
      <c r="G3" s="434" t="s">
        <v>204</v>
      </c>
      <c r="H3" s="435"/>
      <c r="I3" s="434" t="s">
        <v>205</v>
      </c>
      <c r="J3" s="435"/>
      <c r="K3" s="431" t="s">
        <v>73</v>
      </c>
      <c r="L3" s="433"/>
    </row>
    <row r="4" spans="1:12" ht="18" customHeight="1">
      <c r="A4" s="425"/>
      <c r="B4" s="155" t="s">
        <v>77</v>
      </c>
      <c r="C4" s="155" t="s">
        <v>78</v>
      </c>
      <c r="D4" s="425"/>
      <c r="E4" s="155" t="s">
        <v>79</v>
      </c>
      <c r="F4" s="155" t="s">
        <v>80</v>
      </c>
      <c r="G4" s="155" t="s">
        <v>79</v>
      </c>
      <c r="H4" s="155" t="s">
        <v>80</v>
      </c>
      <c r="I4" s="155" t="s">
        <v>79</v>
      </c>
      <c r="J4" s="155" t="s">
        <v>80</v>
      </c>
      <c r="K4" s="155" t="s">
        <v>79</v>
      </c>
      <c r="L4" s="155" t="s">
        <v>80</v>
      </c>
    </row>
    <row r="5" spans="1:12" ht="18" customHeight="1">
      <c r="A5" s="164">
        <v>1</v>
      </c>
      <c r="B5" s="164" t="s">
        <v>224</v>
      </c>
      <c r="C5" s="165" t="s">
        <v>233</v>
      </c>
      <c r="D5" s="165">
        <v>42.26</v>
      </c>
      <c r="E5" s="165">
        <v>5.64</v>
      </c>
      <c r="F5" s="165">
        <v>238.35</v>
      </c>
      <c r="G5" s="165">
        <v>0</v>
      </c>
      <c r="H5" s="165">
        <v>0</v>
      </c>
      <c r="I5" s="165">
        <v>0</v>
      </c>
      <c r="J5" s="165">
        <v>0</v>
      </c>
      <c r="K5" s="165">
        <v>5.64</v>
      </c>
      <c r="L5" s="165">
        <v>238.35</v>
      </c>
    </row>
    <row r="6" spans="1:12" ht="18" customHeight="1">
      <c r="A6" s="164">
        <v>2</v>
      </c>
      <c r="B6" s="164" t="s">
        <v>234</v>
      </c>
      <c r="C6" s="165" t="s">
        <v>235</v>
      </c>
      <c r="D6" s="165">
        <v>47.02</v>
      </c>
      <c r="E6" s="165">
        <v>12.41</v>
      </c>
      <c r="F6" s="165">
        <v>583.52</v>
      </c>
      <c r="G6" s="165">
        <v>0</v>
      </c>
      <c r="H6" s="165">
        <v>0</v>
      </c>
      <c r="I6" s="165">
        <v>0</v>
      </c>
      <c r="J6" s="165">
        <v>0</v>
      </c>
      <c r="K6" s="165">
        <v>12.41</v>
      </c>
      <c r="L6" s="165">
        <v>583.52</v>
      </c>
    </row>
    <row r="7" spans="1:12" ht="18" customHeight="1">
      <c r="A7" s="164">
        <v>3</v>
      </c>
      <c r="B7" s="164" t="s">
        <v>236</v>
      </c>
      <c r="C7" s="165" t="s">
        <v>237</v>
      </c>
      <c r="D7" s="165">
        <v>44.59</v>
      </c>
      <c r="E7" s="165">
        <v>143.13999999999999</v>
      </c>
      <c r="F7" s="165">
        <v>6382.61</v>
      </c>
      <c r="G7" s="165">
        <v>294.06</v>
      </c>
      <c r="H7" s="165">
        <v>13112.14</v>
      </c>
      <c r="I7" s="165">
        <v>0</v>
      </c>
      <c r="J7" s="165">
        <v>0</v>
      </c>
      <c r="K7" s="165">
        <v>437.2</v>
      </c>
      <c r="L7" s="165">
        <v>19494.75</v>
      </c>
    </row>
    <row r="8" spans="1:12" ht="18" customHeight="1">
      <c r="A8" s="164">
        <v>4</v>
      </c>
      <c r="B8" s="164" t="s">
        <v>238</v>
      </c>
      <c r="C8" s="165" t="s">
        <v>239</v>
      </c>
      <c r="D8" s="165">
        <v>50.13</v>
      </c>
      <c r="E8" s="165">
        <v>17.18</v>
      </c>
      <c r="F8" s="165">
        <v>861.23</v>
      </c>
      <c r="G8" s="165">
        <v>0</v>
      </c>
      <c r="H8" s="165">
        <v>0</v>
      </c>
      <c r="I8" s="165">
        <v>0</v>
      </c>
      <c r="J8" s="165">
        <v>0</v>
      </c>
      <c r="K8" s="165">
        <v>17.18</v>
      </c>
      <c r="L8" s="165">
        <v>861.23</v>
      </c>
    </row>
    <row r="9" spans="1:12" ht="18" customHeight="1">
      <c r="A9" s="164"/>
      <c r="B9" s="164"/>
      <c r="C9" s="165"/>
      <c r="D9" s="165"/>
      <c r="E9" s="165"/>
      <c r="F9" s="165"/>
      <c r="G9" s="165"/>
      <c r="H9" s="165"/>
      <c r="I9" s="165"/>
      <c r="J9" s="165"/>
      <c r="K9" s="165"/>
      <c r="L9" s="165"/>
    </row>
    <row r="10" spans="1:12" ht="18" customHeight="1">
      <c r="A10" s="164"/>
      <c r="B10" s="164"/>
      <c r="C10" s="165"/>
      <c r="D10" s="165"/>
      <c r="E10" s="165"/>
      <c r="F10" s="165"/>
      <c r="G10" s="165"/>
      <c r="H10" s="165"/>
      <c r="I10" s="165"/>
      <c r="J10" s="165"/>
      <c r="K10" s="165"/>
      <c r="L10" s="165"/>
    </row>
    <row r="11" spans="1:12" ht="18" hidden="1" customHeight="1">
      <c r="A11" s="164"/>
      <c r="B11" s="164"/>
      <c r="C11" s="165"/>
      <c r="D11" s="165"/>
      <c r="E11" s="165"/>
      <c r="F11" s="165"/>
      <c r="G11" s="165"/>
      <c r="H11" s="165"/>
      <c r="I11" s="165"/>
      <c r="J11" s="165"/>
      <c r="K11" s="165"/>
      <c r="L11" s="165"/>
    </row>
    <row r="12" spans="1:12" ht="18" hidden="1" customHeight="1">
      <c r="A12" s="164"/>
      <c r="B12" s="164"/>
      <c r="C12" s="165"/>
      <c r="D12" s="165"/>
      <c r="E12" s="165"/>
      <c r="F12" s="165"/>
      <c r="G12" s="165"/>
      <c r="H12" s="165"/>
      <c r="I12" s="165"/>
      <c r="J12" s="165"/>
      <c r="K12" s="165"/>
      <c r="L12" s="165"/>
    </row>
    <row r="13" spans="1:12" ht="18" hidden="1" customHeight="1">
      <c r="A13" s="164"/>
      <c r="B13" s="164"/>
      <c r="C13" s="165"/>
      <c r="D13" s="165"/>
      <c r="E13" s="165"/>
      <c r="F13" s="165"/>
      <c r="G13" s="165"/>
      <c r="H13" s="165"/>
      <c r="I13" s="165"/>
      <c r="J13" s="165"/>
      <c r="K13" s="165"/>
      <c r="L13" s="165"/>
    </row>
    <row r="14" spans="1:12" ht="18" hidden="1" customHeight="1">
      <c r="A14" s="164"/>
      <c r="B14" s="164"/>
      <c r="C14" s="165"/>
      <c r="D14" s="165"/>
      <c r="E14" s="165"/>
      <c r="F14" s="165"/>
      <c r="G14" s="165"/>
      <c r="H14" s="165"/>
      <c r="I14" s="165"/>
      <c r="J14" s="165"/>
      <c r="K14" s="165"/>
      <c r="L14" s="165"/>
    </row>
    <row r="15" spans="1:12" ht="18" hidden="1" customHeight="1">
      <c r="A15" s="164"/>
      <c r="B15" s="164"/>
      <c r="C15" s="165"/>
      <c r="D15" s="165"/>
      <c r="E15" s="165"/>
      <c r="F15" s="165"/>
      <c r="G15" s="165"/>
      <c r="H15" s="165"/>
      <c r="I15" s="165"/>
      <c r="J15" s="165"/>
      <c r="K15" s="165"/>
      <c r="L15" s="165"/>
    </row>
    <row r="16" spans="1:12" ht="18" hidden="1" customHeight="1">
      <c r="A16" s="164"/>
      <c r="B16" s="164"/>
      <c r="C16" s="165"/>
      <c r="D16" s="165"/>
      <c r="E16" s="165"/>
      <c r="F16" s="165"/>
      <c r="G16" s="165"/>
      <c r="H16" s="165"/>
      <c r="I16" s="165"/>
      <c r="J16" s="165"/>
      <c r="K16" s="165"/>
      <c r="L16" s="165"/>
    </row>
    <row r="17" spans="1:12" ht="18" hidden="1" customHeight="1">
      <c r="A17" s="164"/>
      <c r="B17" s="164"/>
      <c r="C17" s="165"/>
      <c r="D17" s="165"/>
      <c r="E17" s="165"/>
      <c r="F17" s="165"/>
      <c r="G17" s="165"/>
      <c r="H17" s="165"/>
      <c r="I17" s="165"/>
      <c r="J17" s="165"/>
      <c r="K17" s="165"/>
      <c r="L17" s="165"/>
    </row>
    <row r="18" spans="1:12" ht="18" hidden="1" customHeight="1">
      <c r="A18" s="164"/>
      <c r="B18" s="164"/>
      <c r="C18" s="165"/>
      <c r="D18" s="165"/>
      <c r="E18" s="165"/>
      <c r="F18" s="165"/>
      <c r="G18" s="165"/>
      <c r="H18" s="165"/>
      <c r="I18" s="165"/>
      <c r="J18" s="165"/>
      <c r="K18" s="165"/>
      <c r="L18" s="165"/>
    </row>
    <row r="19" spans="1:12" ht="18" hidden="1" customHeight="1">
      <c r="A19" s="164"/>
      <c r="B19" s="164"/>
      <c r="C19" s="165"/>
      <c r="D19" s="165"/>
      <c r="E19" s="165"/>
      <c r="F19" s="165"/>
      <c r="G19" s="165"/>
      <c r="H19" s="165"/>
      <c r="I19" s="165"/>
      <c r="J19" s="165"/>
      <c r="K19" s="165"/>
      <c r="L19" s="165"/>
    </row>
    <row r="20" spans="1:12" ht="18" hidden="1" customHeight="1">
      <c r="A20" s="164"/>
      <c r="B20" s="164"/>
      <c r="C20" s="165"/>
      <c r="D20" s="165"/>
      <c r="E20" s="165"/>
      <c r="F20" s="165"/>
      <c r="G20" s="165"/>
      <c r="H20" s="165"/>
      <c r="I20" s="165"/>
      <c r="J20" s="165"/>
      <c r="K20" s="165"/>
      <c r="L20" s="165"/>
    </row>
    <row r="21" spans="1:12" ht="18" hidden="1" customHeight="1">
      <c r="A21" s="164"/>
      <c r="B21" s="164"/>
      <c r="C21" s="165"/>
      <c r="D21" s="165"/>
      <c r="E21" s="165"/>
      <c r="F21" s="165"/>
      <c r="G21" s="165"/>
      <c r="H21" s="165"/>
      <c r="I21" s="165"/>
      <c r="J21" s="165"/>
      <c r="K21" s="165"/>
      <c r="L21" s="165"/>
    </row>
    <row r="22" spans="1:12" ht="18" hidden="1" customHeight="1">
      <c r="A22" s="164"/>
      <c r="B22" s="164"/>
      <c r="C22" s="165"/>
      <c r="D22" s="165"/>
      <c r="E22" s="165"/>
      <c r="F22" s="165"/>
      <c r="G22" s="165"/>
      <c r="H22" s="165"/>
      <c r="I22" s="165"/>
      <c r="J22" s="165"/>
      <c r="K22" s="165"/>
      <c r="L22" s="165"/>
    </row>
    <row r="23" spans="1:12" ht="18" hidden="1" customHeight="1">
      <c r="A23" s="164"/>
      <c r="B23" s="164"/>
      <c r="C23" s="165"/>
      <c r="D23" s="165"/>
      <c r="E23" s="165"/>
      <c r="F23" s="165"/>
      <c r="G23" s="165"/>
      <c r="H23" s="165"/>
      <c r="I23" s="165"/>
      <c r="J23" s="165"/>
      <c r="K23" s="165"/>
      <c r="L23" s="165"/>
    </row>
    <row r="24" spans="1:12" ht="18" hidden="1" customHeight="1">
      <c r="A24" s="164"/>
      <c r="B24" s="164"/>
      <c r="C24" s="165"/>
      <c r="D24" s="165"/>
      <c r="E24" s="165"/>
      <c r="F24" s="165"/>
      <c r="G24" s="165"/>
      <c r="H24" s="165"/>
      <c r="I24" s="165"/>
      <c r="J24" s="165"/>
      <c r="K24" s="165"/>
      <c r="L24" s="165"/>
    </row>
    <row r="25" spans="1:12" ht="18" hidden="1" customHeight="1">
      <c r="A25" s="164"/>
      <c r="B25" s="164"/>
      <c r="C25" s="165"/>
      <c r="D25" s="165"/>
      <c r="E25" s="165"/>
      <c r="F25" s="165"/>
      <c r="G25" s="165"/>
      <c r="H25" s="165"/>
      <c r="I25" s="165"/>
      <c r="J25" s="165"/>
      <c r="K25" s="165"/>
      <c r="L25" s="165"/>
    </row>
    <row r="26" spans="1:12" ht="18" hidden="1" customHeight="1">
      <c r="A26" s="164"/>
      <c r="B26" s="164"/>
      <c r="C26" s="165"/>
      <c r="D26" s="165"/>
      <c r="E26" s="165"/>
      <c r="F26" s="165"/>
      <c r="G26" s="165"/>
      <c r="H26" s="165"/>
      <c r="I26" s="165"/>
      <c r="J26" s="165"/>
      <c r="K26" s="165"/>
      <c r="L26" s="165"/>
    </row>
    <row r="27" spans="1:12" ht="18" hidden="1" customHeight="1">
      <c r="A27" s="164"/>
      <c r="B27" s="164"/>
      <c r="C27" s="165"/>
      <c r="D27" s="165"/>
      <c r="E27" s="165"/>
      <c r="F27" s="165"/>
      <c r="G27" s="165"/>
      <c r="H27" s="165"/>
      <c r="I27" s="165"/>
      <c r="J27" s="165"/>
      <c r="K27" s="165"/>
      <c r="L27" s="165"/>
    </row>
    <row r="28" spans="1:12" ht="18" hidden="1" customHeight="1">
      <c r="A28" s="164"/>
      <c r="B28" s="164"/>
      <c r="C28" s="165"/>
      <c r="D28" s="165"/>
      <c r="E28" s="165"/>
      <c r="F28" s="165"/>
      <c r="G28" s="165"/>
      <c r="H28" s="165"/>
      <c r="I28" s="165"/>
      <c r="J28" s="165"/>
      <c r="K28" s="165"/>
      <c r="L28" s="165"/>
    </row>
    <row r="29" spans="1:12" s="311" customFormat="1" ht="18" customHeight="1">
      <c r="A29" s="307" t="s">
        <v>73</v>
      </c>
      <c r="B29" s="308"/>
      <c r="C29" s="308"/>
      <c r="D29" s="309"/>
      <c r="E29" s="310">
        <f t="shared" ref="E29:J29" si="0">SUM(E5:E28)</f>
        <v>178.37</v>
      </c>
      <c r="F29" s="310">
        <f t="shared" si="0"/>
        <v>8065.7099999999991</v>
      </c>
      <c r="G29" s="310">
        <f t="shared" si="0"/>
        <v>294.06</v>
      </c>
      <c r="H29" s="310">
        <f t="shared" si="0"/>
        <v>13112.14</v>
      </c>
      <c r="I29" s="310">
        <f t="shared" si="0"/>
        <v>0</v>
      </c>
      <c r="J29" s="310">
        <f t="shared" si="0"/>
        <v>0</v>
      </c>
      <c r="K29" s="310">
        <f>E29+G29+I29</f>
        <v>472.43</v>
      </c>
      <c r="L29" s="310">
        <f>F29+H29+J29</f>
        <v>21177.85</v>
      </c>
    </row>
    <row r="32" spans="1:12" ht="18" customHeight="1">
      <c r="A32" s="436" t="s">
        <v>81</v>
      </c>
      <c r="B32" s="437"/>
      <c r="C32" s="438"/>
      <c r="D32" s="278">
        <f>F29/E29</f>
        <v>45.218983012838478</v>
      </c>
      <c r="E32" s="158"/>
      <c r="F32" s="158"/>
      <c r="G32" s="158"/>
      <c r="H32" s="158"/>
      <c r="I32" s="158"/>
      <c r="J32" s="158"/>
      <c r="K32" s="158"/>
      <c r="L32" s="158"/>
    </row>
    <row r="33" spans="1:12" ht="18" customHeight="1">
      <c r="A33" s="419" t="s">
        <v>209</v>
      </c>
      <c r="B33" s="419"/>
      <c r="C33" s="419"/>
      <c r="D33" s="278">
        <f>IFERROR(H29/G29,)</f>
        <v>44.590015643066039</v>
      </c>
      <c r="E33" s="158"/>
      <c r="F33" s="158"/>
      <c r="G33" s="158"/>
      <c r="H33" s="158"/>
      <c r="I33" s="158"/>
      <c r="J33" s="158"/>
      <c r="K33" s="158"/>
      <c r="L33" s="158"/>
    </row>
    <row r="34" spans="1:12" ht="18" customHeight="1">
      <c r="A34" s="419" t="s">
        <v>210</v>
      </c>
      <c r="B34" s="419"/>
      <c r="C34" s="419"/>
      <c r="D34" s="278">
        <f>IFERROR(J29/I29,)</f>
        <v>0</v>
      </c>
      <c r="E34" s="158"/>
      <c r="F34" s="158"/>
      <c r="G34" s="158"/>
      <c r="H34" s="158"/>
      <c r="I34" s="158"/>
      <c r="J34" s="158"/>
      <c r="K34" s="158"/>
      <c r="L34" s="158"/>
    </row>
    <row r="35" spans="1:12" ht="18" customHeight="1">
      <c r="A35" s="419" t="s">
        <v>88</v>
      </c>
      <c r="B35" s="419"/>
      <c r="C35" s="419"/>
      <c r="D35" s="278">
        <f>L29/K29</f>
        <v>44.827487670131021</v>
      </c>
      <c r="E35" s="158"/>
      <c r="F35" s="158"/>
      <c r="G35" s="158"/>
      <c r="H35" s="158"/>
      <c r="I35" s="158"/>
      <c r="J35" s="158"/>
      <c r="K35" s="158"/>
      <c r="L35" s="158"/>
    </row>
  </sheetData>
  <mergeCells count="13">
    <mergeCell ref="A35:C35"/>
    <mergeCell ref="A1:L1"/>
    <mergeCell ref="A2:A4"/>
    <mergeCell ref="B2:C3"/>
    <mergeCell ref="D2:D4"/>
    <mergeCell ref="E2:L2"/>
    <mergeCell ref="E3:F3"/>
    <mergeCell ref="G3:H3"/>
    <mergeCell ref="K3:L3"/>
    <mergeCell ref="A32:C32"/>
    <mergeCell ref="A33:C33"/>
    <mergeCell ref="A34:C34"/>
    <mergeCell ref="I3:J3"/>
  </mergeCells>
  <phoneticPr fontId="14" type="noConversion"/>
  <printOptions horizontalCentered="1"/>
  <pageMargins left="0.70866141732283472" right="0.27559055118110237" top="1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9"/>
  <sheetViews>
    <sheetView workbookViewId="0">
      <selection activeCell="L27" sqref="L27"/>
    </sheetView>
  </sheetViews>
  <sheetFormatPr defaultRowHeight="21" customHeight="1"/>
  <cols>
    <col min="1" max="1" width="8.88671875" style="147"/>
    <col min="2" max="3" width="11.77734375" style="147" customWidth="1"/>
    <col min="4" max="4" width="9.44140625" style="147" bestFit="1" customWidth="1"/>
    <col min="5" max="5" width="9" style="147" bestFit="1" customWidth="1"/>
    <col min="6" max="6" width="9.33203125" style="147" bestFit="1" customWidth="1"/>
    <col min="7" max="7" width="9" style="147" bestFit="1" customWidth="1"/>
    <col min="8" max="8" width="9.33203125" style="147" bestFit="1" customWidth="1"/>
    <col min="9" max="9" width="8" style="147" customWidth="1"/>
    <col min="10" max="10" width="9" style="147" customWidth="1"/>
    <col min="11" max="11" width="8" style="147" customWidth="1"/>
    <col min="12" max="12" width="8.5546875" style="147" customWidth="1"/>
    <col min="13" max="16384" width="8.88671875" style="147"/>
  </cols>
  <sheetData>
    <row r="1" spans="1:12" ht="21" customHeight="1">
      <c r="A1" s="440" t="s">
        <v>22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</row>
    <row r="2" spans="1:12" ht="18" customHeight="1">
      <c r="A2" s="441" t="s">
        <v>75</v>
      </c>
      <c r="B2" s="444" t="s">
        <v>71</v>
      </c>
      <c r="C2" s="445"/>
      <c r="D2" s="448" t="s">
        <v>110</v>
      </c>
      <c r="E2" s="449" t="s">
        <v>76</v>
      </c>
      <c r="F2" s="450"/>
      <c r="G2" s="450"/>
      <c r="H2" s="450"/>
      <c r="I2" s="450"/>
      <c r="J2" s="450"/>
      <c r="K2" s="450"/>
      <c r="L2" s="451"/>
    </row>
    <row r="3" spans="1:12" ht="18" customHeight="1">
      <c r="A3" s="442"/>
      <c r="B3" s="446"/>
      <c r="C3" s="447"/>
      <c r="D3" s="442"/>
      <c r="E3" s="449" t="s">
        <v>20</v>
      </c>
      <c r="F3" s="451"/>
      <c r="G3" s="452" t="s">
        <v>49</v>
      </c>
      <c r="H3" s="453"/>
      <c r="I3" s="452" t="s">
        <v>50</v>
      </c>
      <c r="J3" s="453"/>
      <c r="K3" s="449" t="s">
        <v>73</v>
      </c>
      <c r="L3" s="451"/>
    </row>
    <row r="4" spans="1:12" ht="18" customHeight="1">
      <c r="A4" s="443"/>
      <c r="B4" s="142" t="s">
        <v>77</v>
      </c>
      <c r="C4" s="142" t="s">
        <v>78</v>
      </c>
      <c r="D4" s="443"/>
      <c r="E4" s="142" t="s">
        <v>79</v>
      </c>
      <c r="F4" s="142" t="s">
        <v>80</v>
      </c>
      <c r="G4" s="142" t="s">
        <v>79</v>
      </c>
      <c r="H4" s="142" t="s">
        <v>80</v>
      </c>
      <c r="I4" s="142" t="s">
        <v>79</v>
      </c>
      <c r="J4" s="142" t="s">
        <v>80</v>
      </c>
      <c r="K4" s="142" t="s">
        <v>79</v>
      </c>
      <c r="L4" s="142" t="s">
        <v>80</v>
      </c>
    </row>
    <row r="5" spans="1:12" ht="18" customHeight="1">
      <c r="A5" s="166">
        <v>1</v>
      </c>
      <c r="B5" s="166" t="s">
        <v>214</v>
      </c>
      <c r="C5" s="167" t="s">
        <v>240</v>
      </c>
      <c r="D5" s="167">
        <v>201.53</v>
      </c>
      <c r="E5" s="167">
        <v>0.47</v>
      </c>
      <c r="F5" s="167">
        <v>94.72</v>
      </c>
      <c r="G5" s="167">
        <v>0.43</v>
      </c>
      <c r="H5" s="167">
        <v>86.66</v>
      </c>
      <c r="I5" s="167">
        <v>0</v>
      </c>
      <c r="J5" s="167">
        <v>0</v>
      </c>
      <c r="K5" s="167">
        <v>0.9</v>
      </c>
      <c r="L5" s="167">
        <v>181.38</v>
      </c>
    </row>
    <row r="6" spans="1:12" ht="18" customHeight="1">
      <c r="A6" s="166">
        <v>2</v>
      </c>
      <c r="B6" s="166" t="s">
        <v>233</v>
      </c>
      <c r="C6" s="167" t="s">
        <v>241</v>
      </c>
      <c r="D6" s="167">
        <v>98.78</v>
      </c>
      <c r="E6" s="167">
        <v>49.27</v>
      </c>
      <c r="F6" s="167">
        <v>4866.8900000000003</v>
      </c>
      <c r="G6" s="167">
        <v>41.89</v>
      </c>
      <c r="H6" s="167">
        <v>4137.8900000000003</v>
      </c>
      <c r="I6" s="167">
        <v>0</v>
      </c>
      <c r="J6" s="167">
        <v>0</v>
      </c>
      <c r="K6" s="167">
        <v>91.16</v>
      </c>
      <c r="L6" s="167">
        <v>9004.7800000000007</v>
      </c>
    </row>
    <row r="7" spans="1:12" ht="18" customHeight="1">
      <c r="A7" s="166">
        <v>3</v>
      </c>
      <c r="B7" s="166" t="s">
        <v>242</v>
      </c>
      <c r="C7" s="167" t="s">
        <v>238</v>
      </c>
      <c r="D7" s="167">
        <v>76.819999999999993</v>
      </c>
      <c r="E7" s="167">
        <v>97.7</v>
      </c>
      <c r="F7" s="167">
        <v>7505.31</v>
      </c>
      <c r="G7" s="167">
        <v>157.30000000000001</v>
      </c>
      <c r="H7" s="167">
        <v>12083.79</v>
      </c>
      <c r="I7" s="167">
        <v>0</v>
      </c>
      <c r="J7" s="167">
        <v>0</v>
      </c>
      <c r="K7" s="167">
        <v>255</v>
      </c>
      <c r="L7" s="167">
        <v>19589.099999999999</v>
      </c>
    </row>
    <row r="8" spans="1:12" ht="18" hidden="1" customHeight="1">
      <c r="A8" s="166"/>
      <c r="B8" s="166"/>
      <c r="C8" s="167"/>
      <c r="D8" s="167"/>
      <c r="E8" s="167"/>
      <c r="F8" s="167"/>
      <c r="G8" s="167"/>
      <c r="H8" s="167"/>
      <c r="I8" s="167"/>
      <c r="J8" s="167"/>
      <c r="K8" s="167"/>
      <c r="L8" s="167"/>
    </row>
    <row r="9" spans="1:12" ht="18" hidden="1" customHeight="1">
      <c r="A9" s="166"/>
      <c r="B9" s="166"/>
      <c r="C9" s="167"/>
      <c r="D9" s="167"/>
      <c r="E9" s="167"/>
      <c r="F9" s="167"/>
      <c r="G9" s="167"/>
      <c r="H9" s="167"/>
      <c r="I9" s="167"/>
      <c r="J9" s="167"/>
      <c r="K9" s="167"/>
      <c r="L9" s="167"/>
    </row>
    <row r="10" spans="1:12" ht="18" hidden="1" customHeight="1">
      <c r="A10" s="166"/>
      <c r="B10" s="166"/>
      <c r="C10" s="167"/>
      <c r="D10" s="167"/>
      <c r="E10" s="167"/>
      <c r="F10" s="167"/>
      <c r="G10" s="167"/>
      <c r="H10" s="167"/>
      <c r="I10" s="167"/>
      <c r="J10" s="167"/>
      <c r="K10" s="167"/>
      <c r="L10" s="167"/>
    </row>
    <row r="11" spans="1:12" ht="18" hidden="1" customHeight="1">
      <c r="A11" s="166"/>
      <c r="B11" s="166"/>
      <c r="C11" s="167"/>
      <c r="D11" s="167"/>
      <c r="E11" s="167"/>
      <c r="F11" s="167"/>
      <c r="G11" s="167"/>
      <c r="H11" s="167"/>
      <c r="I11" s="167"/>
      <c r="J11" s="167"/>
      <c r="K11" s="167"/>
      <c r="L11" s="167"/>
    </row>
    <row r="12" spans="1:12" ht="18" hidden="1" customHeight="1">
      <c r="A12" s="166"/>
      <c r="B12" s="166"/>
      <c r="C12" s="167"/>
      <c r="D12" s="167"/>
      <c r="E12" s="167"/>
      <c r="F12" s="167"/>
      <c r="G12" s="167"/>
      <c r="H12" s="167"/>
      <c r="I12" s="167"/>
      <c r="J12" s="167"/>
      <c r="K12" s="167"/>
      <c r="L12" s="167"/>
    </row>
    <row r="13" spans="1:12" ht="18" hidden="1" customHeight="1">
      <c r="A13" s="166"/>
      <c r="B13" s="166"/>
      <c r="C13" s="167"/>
      <c r="D13" s="167"/>
      <c r="E13" s="167"/>
      <c r="F13" s="167"/>
      <c r="G13" s="167"/>
      <c r="H13" s="167"/>
      <c r="I13" s="167"/>
      <c r="J13" s="167"/>
      <c r="K13" s="167"/>
      <c r="L13" s="167"/>
    </row>
    <row r="14" spans="1:12" s="312" customFormat="1" ht="18" customHeight="1">
      <c r="A14" s="454" t="s">
        <v>73</v>
      </c>
      <c r="B14" s="455"/>
      <c r="C14" s="455"/>
      <c r="D14" s="456"/>
      <c r="E14" s="310">
        <f>SUM(E5:E13)</f>
        <v>147.44</v>
      </c>
      <c r="F14" s="310">
        <f>SUM(F5:F13)</f>
        <v>12466.920000000002</v>
      </c>
      <c r="G14" s="310">
        <f>SUM(G5:G13)</f>
        <v>199.62</v>
      </c>
      <c r="H14" s="310">
        <f>SUM(H5:H13)</f>
        <v>16308.34</v>
      </c>
      <c r="I14" s="310">
        <f t="shared" ref="I14:J14" si="0">SUM(I5:I13)</f>
        <v>0</v>
      </c>
      <c r="J14" s="310">
        <f t="shared" si="0"/>
        <v>0</v>
      </c>
      <c r="K14" s="310">
        <f t="shared" ref="K14" si="1">SUM(K5:K13)</f>
        <v>347.06</v>
      </c>
      <c r="L14" s="310">
        <f t="shared" ref="L14" si="2">SUM(L5:L13)</f>
        <v>28775.26</v>
      </c>
    </row>
    <row r="15" spans="1:12" ht="18" customHeight="1">
      <c r="A15" s="159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</row>
    <row r="16" spans="1:12" ht="18" customHeight="1">
      <c r="A16" s="439" t="s">
        <v>81</v>
      </c>
      <c r="B16" s="439"/>
      <c r="C16" s="439"/>
      <c r="D16" s="278">
        <f>IFERROR(F14/E14,)</f>
        <v>84.555887140531752</v>
      </c>
      <c r="E16" s="159"/>
      <c r="F16" s="159"/>
      <c r="G16" s="159"/>
      <c r="H16" s="159"/>
      <c r="I16" s="159"/>
      <c r="J16" s="159"/>
      <c r="K16" s="159"/>
      <c r="L16" s="159"/>
    </row>
    <row r="17" spans="1:12" ht="18" customHeight="1">
      <c r="A17" s="439" t="s">
        <v>209</v>
      </c>
      <c r="B17" s="439"/>
      <c r="C17" s="439"/>
      <c r="D17" s="278">
        <f>IFERROR(H14/G14,0)</f>
        <v>81.696924155896198</v>
      </c>
      <c r="E17" s="159"/>
      <c r="F17" s="159"/>
      <c r="G17" s="159"/>
      <c r="H17" s="159"/>
      <c r="I17" s="159"/>
      <c r="J17" s="159"/>
      <c r="K17" s="159"/>
      <c r="L17" s="159"/>
    </row>
    <row r="18" spans="1:12" ht="18" customHeight="1">
      <c r="A18" s="439" t="s">
        <v>210</v>
      </c>
      <c r="B18" s="439"/>
      <c r="C18" s="439"/>
      <c r="D18" s="278">
        <f>IFERROR(J14/I14,0)</f>
        <v>0</v>
      </c>
      <c r="E18" s="159"/>
      <c r="F18" s="159"/>
      <c r="G18" s="159"/>
      <c r="H18" s="159"/>
      <c r="I18" s="159"/>
      <c r="J18" s="159"/>
      <c r="K18" s="159"/>
      <c r="L18" s="159"/>
    </row>
    <row r="19" spans="1:12" ht="18" customHeight="1">
      <c r="A19" s="439" t="s">
        <v>88</v>
      </c>
      <c r="B19" s="439"/>
      <c r="C19" s="439"/>
      <c r="D19" s="278">
        <f>IFERROR(L14/K14,0)</f>
        <v>82.911485045813393</v>
      </c>
      <c r="E19" s="159"/>
      <c r="F19" s="159"/>
      <c r="G19" s="159"/>
      <c r="H19" s="159"/>
      <c r="I19" s="159"/>
      <c r="J19" s="159"/>
      <c r="K19" s="159"/>
      <c r="L19" s="159"/>
    </row>
  </sheetData>
  <mergeCells count="14">
    <mergeCell ref="A19:C19"/>
    <mergeCell ref="A16:C16"/>
    <mergeCell ref="A17:C17"/>
    <mergeCell ref="A1:L1"/>
    <mergeCell ref="A2:A4"/>
    <mergeCell ref="B2:C3"/>
    <mergeCell ref="D2:D4"/>
    <mergeCell ref="E2:L2"/>
    <mergeCell ref="E3:F3"/>
    <mergeCell ref="G3:H3"/>
    <mergeCell ref="K3:L3"/>
    <mergeCell ref="A14:D14"/>
    <mergeCell ref="I3:J3"/>
    <mergeCell ref="A18:C18"/>
  </mergeCells>
  <phoneticPr fontId="14" type="noConversion"/>
  <printOptions horizontalCentered="1"/>
  <pageMargins left="1.0236220472440944" right="0.4724409448818898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8</vt:i4>
      </vt:variant>
    </vt:vector>
  </HeadingPairs>
  <TitlesOfParts>
    <vt:vector size="20" baseType="lpstr">
      <vt:lpstr>표지</vt:lpstr>
      <vt:lpstr>폐뿌리</vt:lpstr>
      <vt:lpstr>토적집계</vt:lpstr>
      <vt:lpstr>토적계산표</vt:lpstr>
      <vt:lpstr>자료토적</vt:lpstr>
      <vt:lpstr>횡무대</vt:lpstr>
      <vt:lpstr>종무대</vt:lpstr>
      <vt:lpstr>도쟈</vt:lpstr>
      <vt:lpstr>덤프</vt:lpstr>
      <vt:lpstr>사토</vt:lpstr>
      <vt:lpstr>사토운반</vt:lpstr>
      <vt:lpstr>미적용----&gt;</vt:lpstr>
      <vt:lpstr>사토운반!Print_Area</vt:lpstr>
      <vt:lpstr>토적계산표!Print_Area</vt:lpstr>
      <vt:lpstr>토적집계!Print_Area</vt:lpstr>
      <vt:lpstr>폐뿌리!Print_Area</vt:lpstr>
      <vt:lpstr>표지!Print_Area</vt:lpstr>
      <vt:lpstr>횡무대!Print_Area</vt:lpstr>
      <vt:lpstr>토적계산표!Print_Titles</vt:lpstr>
      <vt:lpstr>횡무대!Print_Titles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JINSOL-711</dc:creator>
  <cp:lastModifiedBy>User</cp:lastModifiedBy>
  <cp:lastPrinted>2025-04-16T21:19:11Z</cp:lastPrinted>
  <dcterms:created xsi:type="dcterms:W3CDTF">2009-12-24T09:08:57Z</dcterms:created>
  <dcterms:modified xsi:type="dcterms:W3CDTF">2025-04-23T12:18:10Z</dcterms:modified>
</cp:coreProperties>
</file>