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서버컴\d\2025년 설계용역\01-임도\25-0226-임도신설(울진군 금강송면 소광리)-남부청\03-내역\"/>
    </mc:Choice>
  </mc:AlternateContent>
  <bookViews>
    <workbookView xWindow="32760" yWindow="32760" windowWidth="28800" windowHeight="12975"/>
  </bookViews>
  <sheets>
    <sheet name="공사기간산정표" sheetId="7" r:id="rId1"/>
    <sheet name="공사기간산출1" sheetId="4" r:id="rId2"/>
    <sheet name="월별작업일수" sheetId="1" state="hidden" r:id="rId3"/>
    <sheet name="DATA" sheetId="8" r:id="rId4"/>
  </sheets>
  <externalReferences>
    <externalReference r:id="rId5"/>
  </externalReferences>
  <definedNames>
    <definedName name="_xlnm._FilterDatabase" localSheetId="3" hidden="1">DATA!$B$1:$P$98</definedName>
    <definedName name="_xlnm.Print_Area" localSheetId="0">공사기간산정표!$A$1:$O$15</definedName>
    <definedName name="_xlnm.Print_Area" localSheetId="1">공사기간산출1!$A$1:$F$37</definedName>
    <definedName name="_xlnm.Print_Area" localSheetId="2">월별작업일수!$A$1:$O$9</definedName>
    <definedName name="지역목록">DATA!$D$3:$D$98</definedName>
  </definedNames>
  <calcPr calcId="162913"/>
</workbook>
</file>

<file path=xl/calcChain.xml><?xml version="1.0" encoding="utf-8"?>
<calcChain xmlns="http://schemas.openxmlformats.org/spreadsheetml/2006/main">
  <c r="E34" i="4" l="1"/>
  <c r="E37" i="4" s="1"/>
  <c r="D26" i="4"/>
  <c r="D27" i="4"/>
  <c r="C28" i="4"/>
  <c r="F28" i="4" s="1"/>
  <c r="D22" i="4"/>
  <c r="D21" i="4"/>
  <c r="D32" i="4"/>
  <c r="D30" i="4"/>
  <c r="D19" i="4"/>
  <c r="D18" i="4"/>
  <c r="D17" i="4"/>
  <c r="D16" i="4"/>
  <c r="D15" i="4"/>
  <c r="D14" i="4"/>
  <c r="D13" i="4"/>
  <c r="D12" i="4"/>
  <c r="D11" i="4"/>
  <c r="D9" i="4"/>
  <c r="D8" i="4"/>
  <c r="C8" i="4" s="1"/>
  <c r="F8" i="4" s="1"/>
  <c r="D7" i="4"/>
  <c r="C10" i="4" l="1"/>
  <c r="F10" i="4" s="1"/>
  <c r="C32" i="4" l="1"/>
  <c r="F32" i="4" s="1"/>
  <c r="C31" i="4"/>
  <c r="F31" i="4" s="1"/>
  <c r="C30" i="4"/>
  <c r="F30" i="4" s="1"/>
  <c r="C25" i="4"/>
  <c r="C7" i="4"/>
  <c r="F7" i="4" s="1"/>
  <c r="O4" i="7" l="1"/>
  <c r="G6" i="7"/>
  <c r="F6" i="7" l="1"/>
  <c r="F7" i="7" s="1"/>
  <c r="C19" i="4" l="1"/>
  <c r="F19" i="4" s="1"/>
  <c r="C18" i="4"/>
  <c r="F18" i="4" s="1"/>
  <c r="C17" i="4"/>
  <c r="F17" i="4" s="1"/>
  <c r="C16" i="4"/>
  <c r="F16" i="4" s="1"/>
  <c r="C15" i="4"/>
  <c r="F15" i="4" s="1"/>
  <c r="C14" i="4"/>
  <c r="F14" i="4" s="1"/>
  <c r="C13" i="4"/>
  <c r="F13" i="4" s="1"/>
  <c r="F12" i="4"/>
  <c r="C11" i="4"/>
  <c r="F11" i="4" s="1"/>
  <c r="C9" i="4"/>
  <c r="F9" i="4" s="1"/>
  <c r="M6" i="7"/>
  <c r="M7" i="7" s="1"/>
  <c r="M8" i="7" s="1"/>
  <c r="P4" i="7"/>
  <c r="E6" i="7"/>
  <c r="E7" i="7" s="1"/>
  <c r="P5" i="7"/>
  <c r="O12" i="7"/>
  <c r="J12" i="7" s="1"/>
  <c r="N6" i="7"/>
  <c r="N7" i="7" s="1"/>
  <c r="N8" i="7" s="1"/>
  <c r="L6" i="7"/>
  <c r="L7" i="7" s="1"/>
  <c r="K6" i="7"/>
  <c r="K7" i="7" s="1"/>
  <c r="J6" i="7"/>
  <c r="J7" i="7" s="1"/>
  <c r="I6" i="7"/>
  <c r="I7" i="7" s="1"/>
  <c r="I14" i="7" s="1"/>
  <c r="H6" i="7"/>
  <c r="H7" i="7" s="1"/>
  <c r="H14" i="7" s="1"/>
  <c r="G7" i="7"/>
  <c r="G14" i="7" s="1"/>
  <c r="D6" i="7"/>
  <c r="D7" i="7" s="1"/>
  <c r="C6" i="7"/>
  <c r="C7" i="7" s="1"/>
  <c r="C8" i="7" s="1"/>
  <c r="N10" i="1"/>
  <c r="M10" i="1"/>
  <c r="L10" i="1"/>
  <c r="K10" i="1"/>
  <c r="J10" i="1"/>
  <c r="I10" i="1"/>
  <c r="H10" i="1"/>
  <c r="G10" i="1"/>
  <c r="F10" i="1"/>
  <c r="E10" i="1"/>
  <c r="D10" i="1"/>
  <c r="C10" i="1"/>
  <c r="N13" i="7"/>
  <c r="D13" i="7"/>
  <c r="C13" i="7"/>
  <c r="E5" i="4"/>
  <c r="N4" i="1"/>
  <c r="N6" i="1" s="1"/>
  <c r="N7" i="1" s="1"/>
  <c r="M4" i="1"/>
  <c r="L4" i="1"/>
  <c r="L6" i="1" s="1"/>
  <c r="K4" i="1"/>
  <c r="K6" i="1" s="1"/>
  <c r="J4" i="1"/>
  <c r="J6" i="1" s="1"/>
  <c r="J7" i="1" s="1"/>
  <c r="I4" i="1"/>
  <c r="I6" i="1" s="1"/>
  <c r="I7" i="1" s="1"/>
  <c r="H4" i="1"/>
  <c r="G4" i="1"/>
  <c r="G6" i="1" s="1"/>
  <c r="G7" i="1" s="1"/>
  <c r="F4" i="1"/>
  <c r="F6" i="1" s="1"/>
  <c r="F7" i="1" s="1"/>
  <c r="E4" i="1"/>
  <c r="E6" i="1" s="1"/>
  <c r="D4" i="1"/>
  <c r="D6" i="1" s="1"/>
  <c r="C4" i="1"/>
  <c r="C6" i="1" s="1"/>
  <c r="C7" i="1" s="1"/>
  <c r="O10" i="7" l="1"/>
  <c r="E8" i="7"/>
  <c r="M13" i="7"/>
  <c r="M14" i="7" s="1"/>
  <c r="J8" i="7"/>
  <c r="J14" i="7"/>
  <c r="J13" i="7"/>
  <c r="M6" i="1"/>
  <c r="M7" i="1" s="1"/>
  <c r="H6" i="1"/>
  <c r="H7" i="1" s="1"/>
  <c r="H8" i="1" s="1"/>
  <c r="H9" i="1" s="1"/>
  <c r="G8" i="1"/>
  <c r="G9" i="1" s="1"/>
  <c r="F8" i="1"/>
  <c r="F9" i="1" s="1"/>
  <c r="N8" i="1"/>
  <c r="N9" i="1" s="1"/>
  <c r="J8" i="1"/>
  <c r="J9" i="1" s="1"/>
  <c r="I8" i="1"/>
  <c r="I9" i="1" s="1"/>
  <c r="C8" i="1"/>
  <c r="C9" i="1" s="1"/>
  <c r="D7" i="1"/>
  <c r="E7" i="1"/>
  <c r="K7" i="1"/>
  <c r="L7" i="1"/>
  <c r="H8" i="7"/>
  <c r="D8" i="7"/>
  <c r="G8" i="7"/>
  <c r="L8" i="7"/>
  <c r="K8" i="7"/>
  <c r="I8" i="7"/>
  <c r="F8" i="7"/>
  <c r="E13" i="7" l="1"/>
  <c r="G10" i="7"/>
  <c r="I13" i="7"/>
  <c r="L13" i="7"/>
  <c r="G13" i="7"/>
  <c r="K13" i="7"/>
  <c r="H13" i="7"/>
  <c r="G11" i="1"/>
  <c r="F13" i="7"/>
  <c r="M8" i="1"/>
  <c r="M9" i="1" s="1"/>
  <c r="M11" i="1"/>
  <c r="I11" i="1"/>
  <c r="D8" i="1"/>
  <c r="D9" i="1" s="1"/>
  <c r="D11" i="1"/>
  <c r="K8" i="1"/>
  <c r="K9" i="1" s="1"/>
  <c r="C11" i="1"/>
  <c r="L8" i="1"/>
  <c r="L9" i="1" s="1"/>
  <c r="H11" i="1"/>
  <c r="E8" i="1"/>
  <c r="E9" i="1" s="1"/>
  <c r="N11" i="1"/>
  <c r="J11" i="1"/>
  <c r="F11" i="1"/>
  <c r="P8" i="7"/>
  <c r="O13" i="7" l="1"/>
  <c r="O11" i="7"/>
  <c r="E11" i="1"/>
  <c r="L11" i="1"/>
  <c r="K11" i="1"/>
  <c r="C21" i="4"/>
  <c r="F21" i="4" s="1"/>
  <c r="F25" i="4"/>
  <c r="C23" i="4"/>
  <c r="F23" i="4" s="1"/>
  <c r="C26" i="4"/>
  <c r="F26" i="4" s="1"/>
  <c r="C24" i="4"/>
  <c r="F24" i="4" s="1"/>
  <c r="C22" i="4"/>
  <c r="F22" i="4" s="1"/>
  <c r="C27" i="4"/>
  <c r="F27" i="4" s="1"/>
</calcChain>
</file>

<file path=xl/sharedStrings.xml><?xml version="1.0" encoding="utf-8"?>
<sst xmlns="http://schemas.openxmlformats.org/spreadsheetml/2006/main" count="294" uniqueCount="202">
  <si>
    <t>작업일수</t>
    <phoneticPr fontId="1" type="noConversion"/>
  </si>
  <si>
    <t>달력일수</t>
    <phoneticPr fontId="1" type="noConversion"/>
  </si>
  <si>
    <t>구    분</t>
    <phoneticPr fontId="1" type="noConversion"/>
  </si>
  <si>
    <t>월 별 작 업 일 수 산 정</t>
    <phoneticPr fontId="1" type="noConversion"/>
  </si>
  <si>
    <t>소계</t>
    <phoneticPr fontId="1" type="noConversion"/>
  </si>
  <si>
    <t>기후여건(A)</t>
    <phoneticPr fontId="1" type="noConversion"/>
  </si>
  <si>
    <t>법정공휴일(B)</t>
    <phoneticPr fontId="1" type="noConversion"/>
  </si>
  <si>
    <t>중복일수(C)</t>
    <phoneticPr fontId="1" type="noConversion"/>
  </si>
  <si>
    <t>비작업일수
A + B - C</t>
    <phoneticPr fontId="1" type="noConversion"/>
  </si>
  <si>
    <t>가동률</t>
    <phoneticPr fontId="1" type="noConversion"/>
  </si>
  <si>
    <t>기후여건 * 법정공휴일 / 달력일수</t>
    <phoneticPr fontId="1" type="noConversion"/>
  </si>
  <si>
    <t>달력일수 - 비작업일수</t>
    <phoneticPr fontId="1" type="noConversion"/>
  </si>
  <si>
    <t>비   고</t>
    <phoneticPr fontId="1" type="noConversion"/>
  </si>
  <si>
    <t>2019년 기준</t>
    <phoneticPr fontId="1" type="noConversion"/>
  </si>
  <si>
    <t>혹서기 + 동절기 + 강수량 (진주시)</t>
    <phoneticPr fontId="1" type="noConversion"/>
  </si>
  <si>
    <t>구    분</t>
    <phoneticPr fontId="1" type="noConversion"/>
  </si>
  <si>
    <t>비   고</t>
    <phoneticPr fontId="1" type="noConversion"/>
  </si>
  <si>
    <t>1. 준비기간</t>
    <phoneticPr fontId="1" type="noConversion"/>
  </si>
  <si>
    <t>2. 공종별작업일수</t>
    <phoneticPr fontId="1" type="noConversion"/>
  </si>
  <si>
    <t>1] 토공</t>
    <phoneticPr fontId="1" type="noConversion"/>
  </si>
  <si>
    <t>3. 정리기간</t>
    <phoneticPr fontId="1" type="noConversion"/>
  </si>
  <si>
    <t>일작업량</t>
    <phoneticPr fontId="1" type="noConversion"/>
  </si>
  <si>
    <t>시공량</t>
    <phoneticPr fontId="1" type="noConversion"/>
  </si>
  <si>
    <t>작업일수</t>
    <phoneticPr fontId="1" type="noConversion"/>
  </si>
  <si>
    <t>소계</t>
    <phoneticPr fontId="1" type="noConversion"/>
  </si>
  <si>
    <t>1] 각종서류및착수준비</t>
    <phoneticPr fontId="1" type="noConversion"/>
  </si>
  <si>
    <t>2] 각공종별준비기간</t>
    <phoneticPr fontId="1" type="noConversion"/>
  </si>
  <si>
    <t>1개월범위내계상(일반사항)</t>
    <phoneticPr fontId="1" type="noConversion"/>
  </si>
  <si>
    <t>총작업일수</t>
    <phoneticPr fontId="1" type="noConversion"/>
  </si>
  <si>
    <t>기타</t>
    <phoneticPr fontId="1" type="noConversion"/>
  </si>
  <si>
    <t>기타공종및 현장여건감안</t>
    <phoneticPr fontId="1" type="noConversion"/>
  </si>
  <si>
    <t>공 사 기 간 산 출 집 계</t>
    <phoneticPr fontId="1" type="noConversion"/>
  </si>
  <si>
    <t>1]준비기간</t>
    <phoneticPr fontId="1" type="noConversion"/>
  </si>
  <si>
    <t>2]작업일수</t>
    <phoneticPr fontId="1" type="noConversion"/>
  </si>
  <si>
    <t>3]정리기간</t>
    <phoneticPr fontId="1" type="noConversion"/>
  </si>
  <si>
    <t>비작업일수</t>
    <phoneticPr fontId="1" type="noConversion"/>
  </si>
  <si>
    <t>월별작업가능일수</t>
    <phoneticPr fontId="1" type="noConversion"/>
  </si>
  <si>
    <t>※ 공사기간 = 준비기간 + 작업일수 + 비작업일수 + 정리기간</t>
    <phoneticPr fontId="1" type="noConversion"/>
  </si>
  <si>
    <t>작업일수
(준비,정리기간포함)</t>
    <phoneticPr fontId="1" type="noConversion"/>
  </si>
  <si>
    <t>운반 및 부대시설공</t>
    <phoneticPr fontId="1" type="noConversion"/>
  </si>
  <si>
    <t>공사기간</t>
    <phoneticPr fontId="1" type="noConversion"/>
  </si>
  <si>
    <t>공    사    기    간    산    출</t>
    <phoneticPr fontId="1" type="noConversion"/>
  </si>
  <si>
    <t>토사절취</t>
    <phoneticPr fontId="1" type="noConversion"/>
  </si>
  <si>
    <t>암절취</t>
    <phoneticPr fontId="1" type="noConversion"/>
  </si>
  <si>
    <t>평떼붙임</t>
    <phoneticPr fontId="1" type="noConversion"/>
  </si>
  <si>
    <t>측구파기(토사)</t>
    <phoneticPr fontId="1" type="noConversion"/>
  </si>
  <si>
    <t>측구파기(암)</t>
    <phoneticPr fontId="1" type="noConversion"/>
  </si>
  <si>
    <t>도자운반(토사)</t>
    <phoneticPr fontId="1" type="noConversion"/>
  </si>
  <si>
    <t>도자운반(암)</t>
    <phoneticPr fontId="1" type="noConversion"/>
  </si>
  <si>
    <t>덤프운반(토사)</t>
    <phoneticPr fontId="1" type="noConversion"/>
  </si>
  <si>
    <t>덤프운반(암)</t>
    <phoneticPr fontId="1" type="noConversion"/>
  </si>
  <si>
    <t>사토운반</t>
    <phoneticPr fontId="1" type="noConversion"/>
  </si>
  <si>
    <t>성토사면다짐</t>
    <phoneticPr fontId="1" type="noConversion"/>
  </si>
  <si>
    <t>노면정리</t>
    <phoneticPr fontId="1" type="noConversion"/>
  </si>
  <si>
    <t>파형강관부설</t>
    <phoneticPr fontId="1" type="noConversion"/>
  </si>
  <si>
    <t>관보호공</t>
    <phoneticPr fontId="1" type="noConversion"/>
  </si>
  <si>
    <t>7급줄떼공</t>
    <phoneticPr fontId="1" type="noConversion"/>
  </si>
  <si>
    <t>씨뿌리기</t>
    <phoneticPr fontId="1" type="noConversion"/>
  </si>
  <si>
    <t>기타공종및 현장여건감안</t>
    <phoneticPr fontId="1" type="noConversion"/>
  </si>
  <si>
    <t>번호</t>
  </si>
  <si>
    <t>도</t>
  </si>
  <si>
    <t>지역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</si>
  <si>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</si>
  <si>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</si>
  <si>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</si>
  <si>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</si>
  <si>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</si>
  <si>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</si>
  <si>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</si>
  <si>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</si>
  <si>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</si>
  <si>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</si>
  <si>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</si>
  <si>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</si>
  <si>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강원도</t>
  </si>
  <si>
    <t>강릉</t>
  </si>
  <si>
    <t>대관령</t>
  </si>
  <si>
    <t>동해</t>
  </si>
  <si>
    <t>북강릉</t>
  </si>
  <si>
    <t>삼척</t>
  </si>
  <si>
    <t>속초</t>
  </si>
  <si>
    <t>영월</t>
  </si>
  <si>
    <t>원주</t>
  </si>
  <si>
    <t>인제</t>
  </si>
  <si>
    <t>정선군</t>
  </si>
  <si>
    <t>철원</t>
  </si>
  <si>
    <t>춘천</t>
  </si>
  <si>
    <t>홍천</t>
  </si>
  <si>
    <t>경기도</t>
  </si>
  <si>
    <t>동두천</t>
  </si>
  <si>
    <t>성산</t>
  </si>
  <si>
    <t>수원</t>
  </si>
  <si>
    <t>양평</t>
  </si>
  <si>
    <t>이천</t>
  </si>
  <si>
    <t>파주</t>
  </si>
  <si>
    <t>경상남도</t>
  </si>
  <si>
    <t>거제</t>
  </si>
  <si>
    <t>거창</t>
  </si>
  <si>
    <t>김해시</t>
  </si>
  <si>
    <t>남해</t>
  </si>
  <si>
    <t>밀양</t>
  </si>
  <si>
    <t>북창원</t>
  </si>
  <si>
    <t>산청</t>
  </si>
  <si>
    <t>의령군</t>
  </si>
  <si>
    <t>의성</t>
  </si>
  <si>
    <t>진주</t>
  </si>
  <si>
    <t>창원</t>
  </si>
  <si>
    <t>통영</t>
  </si>
  <si>
    <t>함양군</t>
  </si>
  <si>
    <t>합천</t>
  </si>
  <si>
    <t>경상북도</t>
  </si>
  <si>
    <t>경주시</t>
  </si>
  <si>
    <t>구미</t>
  </si>
  <si>
    <t>문경</t>
  </si>
  <si>
    <t>봉화</t>
  </si>
  <si>
    <t>상주</t>
  </si>
  <si>
    <t>안동</t>
  </si>
  <si>
    <t>영덕</t>
  </si>
  <si>
    <t>영주</t>
  </si>
  <si>
    <t>영천</t>
  </si>
  <si>
    <t>울릉도</t>
  </si>
  <si>
    <t>울진</t>
  </si>
  <si>
    <t>청송군</t>
  </si>
  <si>
    <t>포항</t>
  </si>
  <si>
    <t>광주광역시</t>
  </si>
  <si>
    <t>광주</t>
  </si>
  <si>
    <t>대구광역시</t>
  </si>
  <si>
    <t>고산</t>
  </si>
  <si>
    <t>대구</t>
  </si>
  <si>
    <t>대구 기상대</t>
  </si>
  <si>
    <t>대전광역시</t>
  </si>
  <si>
    <t>대전</t>
  </si>
  <si>
    <t>부산광역시</t>
  </si>
  <si>
    <t>부산</t>
  </si>
  <si>
    <t>서울특별시</t>
  </si>
  <si>
    <t>서울</t>
  </si>
  <si>
    <t>울산광역시</t>
  </si>
  <si>
    <t>울산</t>
  </si>
  <si>
    <t>인천광역시</t>
  </si>
  <si>
    <t>강화</t>
  </si>
  <si>
    <t>백령도(인천)</t>
  </si>
  <si>
    <t>인천</t>
  </si>
  <si>
    <t>전라남도</t>
  </si>
  <si>
    <t>강진군</t>
  </si>
  <si>
    <t>고흥</t>
  </si>
  <si>
    <t>광양시</t>
  </si>
  <si>
    <t>목표</t>
  </si>
  <si>
    <t>보성군(여수기상대)</t>
  </si>
  <si>
    <t>순천</t>
  </si>
  <si>
    <t>순천기상대</t>
  </si>
  <si>
    <t>여수</t>
  </si>
  <si>
    <t>영광군</t>
  </si>
  <si>
    <t>완도</t>
  </si>
  <si>
    <t>장흥</t>
  </si>
  <si>
    <t>주암(순천)</t>
  </si>
  <si>
    <t>진도</t>
  </si>
  <si>
    <t>진도군</t>
  </si>
  <si>
    <t>해남</t>
  </si>
  <si>
    <t>흑산도</t>
  </si>
  <si>
    <t>전라북도</t>
  </si>
  <si>
    <t>고창</t>
  </si>
  <si>
    <t>고창군</t>
  </si>
  <si>
    <t>군산</t>
  </si>
  <si>
    <t>남원</t>
  </si>
  <si>
    <t>부안</t>
  </si>
  <si>
    <t>순창군</t>
  </si>
  <si>
    <t>임실</t>
  </si>
  <si>
    <t>장수</t>
  </si>
  <si>
    <t>전주</t>
  </si>
  <si>
    <t>정읍</t>
  </si>
  <si>
    <t>제주특별시</t>
  </si>
  <si>
    <t>서귀포</t>
  </si>
  <si>
    <t>제주</t>
  </si>
  <si>
    <t>충청남도</t>
  </si>
  <si>
    <t>금산</t>
  </si>
  <si>
    <t>보령</t>
  </si>
  <si>
    <t>부여</t>
  </si>
  <si>
    <t>서산</t>
  </si>
  <si>
    <t>천안</t>
  </si>
  <si>
    <t>홍성</t>
  </si>
  <si>
    <t>충청북도</t>
  </si>
  <si>
    <t>보은</t>
  </si>
  <si>
    <t>제천</t>
  </si>
  <si>
    <t>청주</t>
  </si>
  <si>
    <t>추풍령</t>
  </si>
  <si>
    <t>충주</t>
  </si>
  <si>
    <t>월평균 기상데이터</t>
    <phoneticPr fontId="6" type="noConversion"/>
  </si>
  <si>
    <t>3] 사면피복공</t>
    <phoneticPr fontId="1" type="noConversion"/>
  </si>
  <si>
    <t>드롭목록</t>
    <phoneticPr fontId="1" type="noConversion"/>
  </si>
  <si>
    <t>3] 부대공</t>
    <phoneticPr fontId="1" type="noConversion"/>
  </si>
  <si>
    <t>4] 소계</t>
    <phoneticPr fontId="1" type="noConversion"/>
  </si>
  <si>
    <t>돌기슭막이</t>
    <phoneticPr fontId="1" type="noConversion"/>
  </si>
  <si>
    <t>암발파</t>
    <phoneticPr fontId="1" type="noConversion"/>
  </si>
  <si>
    <t>2025년 기준</t>
    <phoneticPr fontId="1" type="noConversion"/>
  </si>
  <si>
    <t>제근</t>
    <phoneticPr fontId="1" type="noConversion"/>
  </si>
  <si>
    <t>※ 5월 착공 기준시 ≒  120일 소요</t>
    <phoneticPr fontId="1" type="noConversion"/>
  </si>
  <si>
    <t>돌조공</t>
    <phoneticPr fontId="1" type="noConversion"/>
  </si>
  <si>
    <t>제형돌수로</t>
    <phoneticPr fontId="1" type="noConversion"/>
  </si>
  <si>
    <t>콘크리트포장</t>
    <phoneticPr fontId="1" type="noConversion"/>
  </si>
  <si>
    <t>L형옹벽측구</t>
    <phoneticPr fontId="1" type="noConversion"/>
  </si>
  <si>
    <t>낙석방지책</t>
    <phoneticPr fontId="1" type="noConversion"/>
  </si>
  <si>
    <t>울진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</si>
</sst>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0\ &quot;월&quot;"/>
    <numFmt numFmtId="177" formatCode="#,##0_ "/>
    <numFmt numFmtId="178" formatCode="0\ %"/>
    <numFmt numFmtId="179" formatCode="0.0\ &quot;일&quot;"/>
    <numFmt numFmtId="180" formatCode="&quot;일작업량 = &quot;0&quot;시간기준&quot;"/>
    <numFmt numFmtId="181" formatCode="&quot;시간당 작업량(Q)= &quot;0.00"/>
    <numFmt numFmtId="182" formatCode="0.0\ &quot;m&quot;\ "/>
    <numFmt numFmtId="183" formatCode="0\ &quot;일&quot;"/>
    <numFmt numFmtId="184" formatCode="0.0\ &quot;개소&quot;\ "/>
    <numFmt numFmtId="185" formatCode="#,##0.0\ &quot;m3&quot;\ "/>
    <numFmt numFmtId="186" formatCode="#,##0.0\ &quot;m2&quot;\ "/>
    <numFmt numFmtId="187" formatCode="#,##0.000_ "/>
    <numFmt numFmtId="188" formatCode="#,##0.0_ "/>
    <numFmt numFmtId="189" formatCode="0.0_ "/>
    <numFmt numFmtId="190" formatCode="#,##0\ &quot;m3&quot;\ "/>
    <numFmt numFmtId="191" formatCode="0.0\ &quot;경간&quot;\ "/>
  </numFmts>
  <fonts count="11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 indent="1" shrinkToFit="1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3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0" fontId="2" fillId="0" borderId="5" xfId="0" applyFont="1" applyBorder="1" applyAlignment="1">
      <alignment horizontal="distributed" vertical="center" indent="1" shrinkToFit="1"/>
    </xf>
    <xf numFmtId="0" fontId="2" fillId="0" borderId="6" xfId="0" applyFont="1" applyBorder="1" applyAlignment="1">
      <alignment horizontal="distributed" vertical="center" indent="1" shrinkToFit="1"/>
    </xf>
    <xf numFmtId="177" fontId="2" fillId="0" borderId="7" xfId="0" applyNumberFormat="1" applyFont="1" applyBorder="1">
      <alignment vertical="center"/>
    </xf>
    <xf numFmtId="0" fontId="2" fillId="0" borderId="8" xfId="0" applyFont="1" applyBorder="1" applyAlignment="1">
      <alignment horizontal="center" vertical="center" shrinkToFit="1"/>
    </xf>
    <xf numFmtId="177" fontId="2" fillId="0" borderId="3" xfId="0" applyNumberFormat="1" applyFont="1" applyBorder="1">
      <alignment vertical="center"/>
    </xf>
    <xf numFmtId="178" fontId="2" fillId="0" borderId="9" xfId="0" applyNumberFormat="1" applyFont="1" applyBorder="1">
      <alignment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183" fontId="2" fillId="0" borderId="0" xfId="0" applyNumberFormat="1" applyFont="1">
      <alignment vertical="center"/>
    </xf>
    <xf numFmtId="177" fontId="2" fillId="2" borderId="13" xfId="0" applyNumberFormat="1" applyFont="1" applyFill="1" applyBorder="1">
      <alignment vertical="center"/>
    </xf>
    <xf numFmtId="0" fontId="2" fillId="2" borderId="14" xfId="0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horizontal="right" vertical="center" indent="1" shrinkToFit="1"/>
    </xf>
    <xf numFmtId="0" fontId="5" fillId="0" borderId="5" xfId="0" applyFont="1" applyBorder="1" applyAlignment="1">
      <alignment horizontal="distributed" vertical="center" wrapText="1" indent="1" shrinkToFit="1"/>
    </xf>
    <xf numFmtId="177" fontId="5" fillId="0" borderId="4" xfId="0" applyNumberFormat="1" applyFont="1" applyBorder="1">
      <alignment vertical="center"/>
    </xf>
    <xf numFmtId="179" fontId="5" fillId="0" borderId="4" xfId="0" applyNumberFormat="1" applyFont="1" applyBorder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distributed" vertical="center" indent="1" shrinkToFit="1"/>
    </xf>
    <xf numFmtId="0" fontId="5" fillId="0" borderId="5" xfId="0" applyFont="1" applyBorder="1" applyAlignment="1">
      <alignment horizontal="distributed" vertical="center" indent="1" shrinkToFit="1"/>
    </xf>
    <xf numFmtId="185" fontId="5" fillId="0" borderId="4" xfId="0" applyNumberFormat="1" applyFont="1" applyBorder="1">
      <alignment vertical="center"/>
    </xf>
    <xf numFmtId="182" fontId="5" fillId="0" borderId="4" xfId="0" applyNumberFormat="1" applyFont="1" applyBorder="1">
      <alignment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 indent="1" shrinkToFit="1"/>
    </xf>
    <xf numFmtId="0" fontId="2" fillId="0" borderId="0" xfId="0" applyFont="1" applyAlignment="1">
      <alignment horizontal="distributed" vertical="center" wrapText="1" indent="1" shrinkToFit="1"/>
    </xf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  <xf numFmtId="188" fontId="2" fillId="0" borderId="4" xfId="0" applyNumberFormat="1" applyFont="1" applyBorder="1">
      <alignment vertical="center"/>
    </xf>
    <xf numFmtId="0" fontId="6" fillId="0" borderId="10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distributed" vertical="center" wrapText="1" indent="1" shrinkToFit="1"/>
    </xf>
    <xf numFmtId="177" fontId="5" fillId="0" borderId="3" xfId="0" applyNumberFormat="1" applyFont="1" applyBorder="1">
      <alignment vertical="center"/>
    </xf>
    <xf numFmtId="179" fontId="5" fillId="0" borderId="3" xfId="0" applyNumberFormat="1" applyFont="1" applyBorder="1">
      <alignment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distributed" vertical="center" wrapText="1" indent="1" shrinkToFit="1"/>
    </xf>
    <xf numFmtId="177" fontId="5" fillId="0" borderId="9" xfId="0" applyNumberFormat="1" applyFont="1" applyBorder="1">
      <alignment vertical="center"/>
    </xf>
    <xf numFmtId="179" fontId="5" fillId="0" borderId="9" xfId="0" applyNumberFormat="1" applyFont="1" applyBorder="1">
      <alignment vertical="center"/>
    </xf>
    <xf numFmtId="0" fontId="6" fillId="0" borderId="1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distributed" vertical="center" indent="1" shrinkToFit="1"/>
    </xf>
    <xf numFmtId="0" fontId="5" fillId="0" borderId="20" xfId="0" applyFont="1" applyBorder="1" applyAlignment="1">
      <alignment horizontal="distributed" vertical="center" indent="1" shrinkToFit="1"/>
    </xf>
    <xf numFmtId="180" fontId="6" fillId="0" borderId="8" xfId="0" applyNumberFormat="1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distributed" vertical="center" indent="1" shrinkToFit="1"/>
    </xf>
    <xf numFmtId="0" fontId="5" fillId="0" borderId="21" xfId="0" applyFont="1" applyBorder="1" applyAlignment="1">
      <alignment horizontal="distributed" vertical="center" indent="1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distributed" vertical="center" indent="1" shrinkToFit="1"/>
    </xf>
    <xf numFmtId="0" fontId="5" fillId="0" borderId="24" xfId="0" applyFont="1" applyBorder="1" applyAlignment="1">
      <alignment horizontal="distributed" vertical="center" indent="1" shrinkToFit="1"/>
    </xf>
    <xf numFmtId="177" fontId="5" fillId="0" borderId="1" xfId="0" applyNumberFormat="1" applyFont="1" applyBorder="1">
      <alignment vertical="center"/>
    </xf>
    <xf numFmtId="179" fontId="5" fillId="0" borderId="1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distributed" vertical="center" indent="1" shrinkToFit="1"/>
    </xf>
    <xf numFmtId="177" fontId="5" fillId="0" borderId="26" xfId="0" applyNumberFormat="1" applyFont="1" applyBorder="1">
      <alignment vertical="center"/>
    </xf>
    <xf numFmtId="179" fontId="5" fillId="0" borderId="26" xfId="0" applyNumberFormat="1" applyFont="1" applyBorder="1">
      <alignment vertical="center"/>
    </xf>
    <xf numFmtId="0" fontId="5" fillId="0" borderId="27" xfId="0" applyFont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88" fontId="2" fillId="0" borderId="0" xfId="0" applyNumberFormat="1" applyFont="1">
      <alignment vertical="center"/>
    </xf>
    <xf numFmtId="0" fontId="7" fillId="0" borderId="0" xfId="0" applyFont="1">
      <alignment vertical="center"/>
    </xf>
    <xf numFmtId="177" fontId="2" fillId="0" borderId="7" xfId="0" applyNumberFormat="1" applyFont="1" applyFill="1" applyBorder="1">
      <alignment vertical="center"/>
    </xf>
    <xf numFmtId="0" fontId="5" fillId="0" borderId="19" xfId="0" applyFont="1" applyBorder="1" applyAlignment="1">
      <alignment horizontal="distributed" vertical="center" indent="1" shrinkToFit="1"/>
    </xf>
    <xf numFmtId="0" fontId="8" fillId="0" borderId="3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distributed" vertical="center" indent="1" shrinkToFit="1"/>
    </xf>
    <xf numFmtId="0" fontId="5" fillId="0" borderId="3" xfId="0" applyFont="1" applyBorder="1" applyAlignment="1">
      <alignment horizontal="distributed" vertical="center" indent="1" shrinkToFit="1"/>
    </xf>
    <xf numFmtId="0" fontId="5" fillId="0" borderId="4" xfId="0" applyFont="1" applyBorder="1" applyAlignment="1">
      <alignment horizontal="distributed" vertical="center" indent="1" shrinkToFit="1"/>
    </xf>
    <xf numFmtId="183" fontId="5" fillId="0" borderId="10" xfId="0" applyNumberFormat="1" applyFont="1" applyBorder="1" applyAlignment="1">
      <alignment horizontal="center" vertical="center" shrinkToFit="1"/>
    </xf>
    <xf numFmtId="183" fontId="5" fillId="0" borderId="3" xfId="0" applyNumberFormat="1" applyFont="1" applyBorder="1">
      <alignment vertical="center"/>
    </xf>
    <xf numFmtId="0" fontId="9" fillId="0" borderId="18" xfId="0" applyFont="1" applyBorder="1" applyAlignment="1">
      <alignment horizontal="distributed" vertical="center" indent="1" shrinkToFit="1"/>
    </xf>
    <xf numFmtId="0" fontId="9" fillId="0" borderId="9" xfId="0" applyFont="1" applyBorder="1" applyAlignment="1">
      <alignment horizontal="distributed" vertical="center" indent="1" shrinkToFit="1"/>
    </xf>
    <xf numFmtId="183" fontId="5" fillId="0" borderId="9" xfId="0" applyNumberFormat="1" applyFont="1" applyBorder="1">
      <alignment vertical="center"/>
    </xf>
    <xf numFmtId="181" fontId="6" fillId="0" borderId="1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distributed" vertical="center" indent="1" shrinkToFit="1"/>
    </xf>
    <xf numFmtId="185" fontId="5" fillId="0" borderId="7" xfId="0" applyNumberFormat="1" applyFont="1" applyBorder="1" applyAlignment="1">
      <alignment horizontal="right" vertical="center"/>
    </xf>
    <xf numFmtId="179" fontId="10" fillId="0" borderId="4" xfId="0" applyNumberFormat="1" applyFont="1" applyBorder="1">
      <alignment vertical="center"/>
    </xf>
    <xf numFmtId="179" fontId="10" fillId="0" borderId="7" xfId="0" applyNumberFormat="1" applyFont="1" applyBorder="1" applyAlignment="1">
      <alignment vertical="center"/>
    </xf>
    <xf numFmtId="179" fontId="10" fillId="0" borderId="7" xfId="0" applyNumberFormat="1" applyFont="1" applyBorder="1" applyAlignment="1">
      <alignment horizontal="right" vertical="center"/>
    </xf>
    <xf numFmtId="186" fontId="10" fillId="0" borderId="4" xfId="0" applyNumberFormat="1" applyFont="1" applyBorder="1">
      <alignment vertical="center"/>
    </xf>
    <xf numFmtId="182" fontId="10" fillId="0" borderId="4" xfId="0" applyNumberFormat="1" applyFont="1" applyBorder="1">
      <alignment vertical="center"/>
    </xf>
    <xf numFmtId="184" fontId="10" fillId="0" borderId="4" xfId="0" applyNumberFormat="1" applyFont="1" applyBorder="1">
      <alignment vertical="center"/>
    </xf>
    <xf numFmtId="177" fontId="10" fillId="0" borderId="4" xfId="0" applyNumberFormat="1" applyFont="1" applyBorder="1">
      <alignment vertical="center"/>
    </xf>
    <xf numFmtId="0" fontId="8" fillId="0" borderId="37" xfId="0" applyFont="1" applyFill="1" applyBorder="1" applyAlignment="1">
      <alignment horizontal="center" vertical="center" wrapText="1"/>
    </xf>
    <xf numFmtId="0" fontId="2" fillId="0" borderId="43" xfId="0" applyFont="1" applyBorder="1">
      <alignment vertical="center"/>
    </xf>
    <xf numFmtId="0" fontId="2" fillId="0" borderId="43" xfId="0" applyFont="1" applyBorder="1" applyAlignment="1">
      <alignment horizontal="center" vertical="center"/>
    </xf>
    <xf numFmtId="189" fontId="2" fillId="0" borderId="4" xfId="0" applyNumberFormat="1" applyFont="1" applyBorder="1">
      <alignment vertical="center"/>
    </xf>
    <xf numFmtId="0" fontId="2" fillId="0" borderId="10" xfId="0" applyFont="1" applyBorder="1" applyAlignment="1">
      <alignment horizontal="center" vertical="center" wrapText="1" shrinkToFit="1"/>
    </xf>
    <xf numFmtId="186" fontId="5" fillId="0" borderId="4" xfId="0" applyNumberFormat="1" applyFont="1" applyBorder="1">
      <alignment vertical="center"/>
    </xf>
    <xf numFmtId="184" fontId="5" fillId="0" borderId="4" xfId="0" applyNumberFormat="1" applyFont="1" applyBorder="1">
      <alignment vertical="center"/>
    </xf>
    <xf numFmtId="0" fontId="9" fillId="0" borderId="44" xfId="0" applyFont="1" applyBorder="1">
      <alignment vertical="center"/>
    </xf>
    <xf numFmtId="190" fontId="10" fillId="0" borderId="7" xfId="0" applyNumberFormat="1" applyFont="1" applyBorder="1" applyAlignment="1">
      <alignment horizontal="right" vertical="center"/>
    </xf>
    <xf numFmtId="190" fontId="10" fillId="0" borderId="4" xfId="0" applyNumberFormat="1" applyFont="1" applyBorder="1">
      <alignment vertical="center"/>
    </xf>
    <xf numFmtId="190" fontId="10" fillId="0" borderId="7" xfId="0" applyNumberFormat="1" applyFont="1" applyBorder="1" applyAlignment="1">
      <alignment vertical="center"/>
    </xf>
    <xf numFmtId="190" fontId="5" fillId="0" borderId="4" xfId="0" applyNumberFormat="1" applyFont="1" applyBorder="1">
      <alignment vertical="center"/>
    </xf>
    <xf numFmtId="177" fontId="5" fillId="4" borderId="4" xfId="0" applyNumberFormat="1" applyFont="1" applyFill="1" applyBorder="1">
      <alignment vertical="center"/>
    </xf>
    <xf numFmtId="0" fontId="2" fillId="4" borderId="4" xfId="0" applyFont="1" applyFill="1" applyBorder="1">
      <alignment vertical="center"/>
    </xf>
    <xf numFmtId="0" fontId="2" fillId="4" borderId="45" xfId="0" applyFont="1" applyFill="1" applyBorder="1">
      <alignment vertical="center"/>
    </xf>
    <xf numFmtId="177" fontId="2" fillId="4" borderId="9" xfId="0" applyNumberFormat="1" applyFont="1" applyFill="1" applyBorder="1">
      <alignment vertical="center"/>
    </xf>
    <xf numFmtId="186" fontId="10" fillId="0" borderId="7" xfId="0" applyNumberFormat="1" applyFont="1" applyBorder="1" applyAlignment="1">
      <alignment horizontal="right" vertical="center"/>
    </xf>
    <xf numFmtId="186" fontId="5" fillId="0" borderId="7" xfId="0" applyNumberFormat="1" applyFont="1" applyBorder="1" applyAlignment="1">
      <alignment horizontal="right" vertical="center"/>
    </xf>
    <xf numFmtId="183" fontId="2" fillId="4" borderId="4" xfId="0" applyNumberFormat="1" applyFont="1" applyFill="1" applyBorder="1">
      <alignment vertical="center"/>
    </xf>
    <xf numFmtId="183" fontId="2" fillId="4" borderId="0" xfId="0" applyNumberFormat="1" applyFont="1" applyFill="1">
      <alignment vertical="center"/>
    </xf>
    <xf numFmtId="191" fontId="10" fillId="0" borderId="4" xfId="0" applyNumberFormat="1" applyFont="1" applyBorder="1">
      <alignment vertical="center"/>
    </xf>
    <xf numFmtId="191" fontId="5" fillId="0" borderId="4" xfId="0" applyNumberFormat="1" applyFont="1" applyBorder="1">
      <alignment vertical="center"/>
    </xf>
    <xf numFmtId="187" fontId="2" fillId="0" borderId="0" xfId="0" applyNumberFormat="1" applyFont="1" applyAlignment="1">
      <alignment horizontal="center" vertical="center"/>
    </xf>
    <xf numFmtId="187" fontId="4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 shrinkToFit="1"/>
    </xf>
    <xf numFmtId="0" fontId="9" fillId="0" borderId="15" xfId="0" applyFont="1" applyBorder="1" applyAlignment="1">
      <alignment horizontal="distributed" vertical="center" wrapText="1" indent="1" shrinkToFit="1"/>
    </xf>
    <xf numFmtId="0" fontId="9" fillId="0" borderId="3" xfId="0" applyFont="1" applyBorder="1" applyAlignment="1">
      <alignment horizontal="distributed" vertical="center" indent="1" shrinkToFit="1"/>
    </xf>
    <xf numFmtId="183" fontId="9" fillId="0" borderId="8" xfId="0" applyNumberFormat="1" applyFont="1" applyBorder="1" applyAlignment="1">
      <alignment horizontal="center" vertical="center" shrinkToFit="1"/>
    </xf>
    <xf numFmtId="183" fontId="9" fillId="0" borderId="12" xfId="0" applyNumberFormat="1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left" vertical="center" indent="1" shrinkToFit="1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distributed" vertical="center" indent="1" shrinkToFit="1"/>
    </xf>
    <xf numFmtId="0" fontId="2" fillId="0" borderId="20" xfId="0" applyFont="1" applyBorder="1" applyAlignment="1">
      <alignment horizontal="distributed" vertical="center" indent="1" shrinkToFit="1"/>
    </xf>
    <xf numFmtId="0" fontId="2" fillId="0" borderId="32" xfId="0" applyFont="1" applyBorder="1" applyAlignment="1">
      <alignment horizontal="distributed" vertical="center" wrapText="1" indent="1" shrinkToFit="1"/>
    </xf>
    <xf numFmtId="0" fontId="2" fillId="0" borderId="19" xfId="0" applyFont="1" applyBorder="1" applyAlignment="1">
      <alignment horizontal="distributed" vertical="center" indent="1" shrinkToFit="1"/>
    </xf>
    <xf numFmtId="0" fontId="2" fillId="2" borderId="28" xfId="0" applyFont="1" applyFill="1" applyBorder="1" applyAlignment="1">
      <alignment horizontal="distributed" vertical="center" indent="1" shrinkToFit="1"/>
    </xf>
    <xf numFmtId="0" fontId="2" fillId="2" borderId="33" xfId="0" applyFont="1" applyFill="1" applyBorder="1" applyAlignment="1">
      <alignment horizontal="distributed" vertical="center" indent="1" shrinkToFit="1"/>
    </xf>
    <xf numFmtId="0" fontId="5" fillId="0" borderId="32" xfId="0" applyFont="1" applyBorder="1" applyAlignment="1">
      <alignment horizontal="distributed" vertical="distributed" indent="1" shrinkToFit="1"/>
    </xf>
    <xf numFmtId="0" fontId="5" fillId="0" borderId="19" xfId="0" applyFont="1" applyBorder="1" applyAlignment="1">
      <alignment horizontal="distributed" vertical="distributed" indent="1" shrinkToFit="1"/>
    </xf>
    <xf numFmtId="0" fontId="5" fillId="0" borderId="34" xfId="0" applyFont="1" applyBorder="1" applyAlignment="1">
      <alignment horizontal="distributed" vertical="distributed" indent="1" shrinkToFit="1"/>
    </xf>
    <xf numFmtId="0" fontId="5" fillId="0" borderId="19" xfId="0" applyFont="1" applyBorder="1" applyAlignment="1">
      <alignment horizontal="distributed" vertical="center" indent="1" shrinkToFit="1"/>
    </xf>
    <xf numFmtId="0" fontId="5" fillId="0" borderId="34" xfId="0" applyFont="1" applyBorder="1" applyAlignment="1">
      <alignment horizontal="distributed" vertical="center" indent="1" shrinkToFit="1"/>
    </xf>
    <xf numFmtId="0" fontId="5" fillId="2" borderId="30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distributed" vertical="center" wrapText="1" indent="1" shrinkToFit="1"/>
    </xf>
    <xf numFmtId="0" fontId="5" fillId="0" borderId="19" xfId="0" applyFont="1" applyBorder="1" applyAlignment="1">
      <alignment horizontal="distributed" vertical="center" wrapText="1" indent="1" shrinkToFit="1"/>
    </xf>
    <xf numFmtId="0" fontId="5" fillId="0" borderId="22" xfId="0" applyFont="1" applyBorder="1" applyAlignment="1">
      <alignment horizontal="distributed" vertical="center" wrapText="1" indent="1" shrinkToFit="1"/>
    </xf>
    <xf numFmtId="0" fontId="5" fillId="0" borderId="32" xfId="0" applyFont="1" applyBorder="1" applyAlignment="1">
      <alignment horizontal="distributed" vertical="center" indent="1" shrinkToFit="1"/>
    </xf>
    <xf numFmtId="0" fontId="2" fillId="0" borderId="36" xfId="0" applyFont="1" applyBorder="1" applyAlignment="1">
      <alignment horizontal="distributed" vertical="center" indent="1" shrinkToFit="1"/>
    </xf>
    <xf numFmtId="0" fontId="2" fillId="0" borderId="21" xfId="0" applyFont="1" applyBorder="1" applyAlignment="1">
      <alignment horizontal="distributed" vertical="center" indent="1" shrinkToFit="1"/>
    </xf>
    <xf numFmtId="0" fontId="2" fillId="0" borderId="3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-&#45236;&#50669;&#49436;-2025&#45380;%20&#49328;&#48520;&#51652;&#54868;&#51076;&#46020;&#49324;&#50629;(&#50872;&#51652;%20&#44552;&#44053;&#49569;%20&#49548;&#4430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〓 목 차 〓"/>
      <sheetName val="※※안내※※"/>
      <sheetName val="공사원가계산서"/>
      <sheetName val="총괄설계내역서"/>
      <sheetName val="설계내역서"/>
      <sheetName val="일위대가목록표"/>
      <sheetName val="일위대가표"/>
      <sheetName val="단가산출근거목록표"/>
      <sheetName val="단가산출근거"/>
      <sheetName val="환율및기초자료"/>
      <sheetName val="중기목록표"/>
      <sheetName val="중기사용료"/>
      <sheetName val="재료비목록표"/>
      <sheetName val="노무비목록표"/>
      <sheetName val="경비목록표"/>
      <sheetName val="일식견적목록표"/>
      <sheetName val="자재단가대비표"/>
      <sheetName val="재료비수량금액집계표"/>
      <sheetName val="노무비수량금액집계표"/>
      <sheetName val="경비수량금액집계표"/>
      <sheetName val="중기시간금액집계표"/>
      <sheetName val="〓 INITIAL 〓"/>
    </sheetNames>
    <sheetDataSet>
      <sheetData sheetId="0"/>
      <sheetData sheetId="1"/>
      <sheetData sheetId="2"/>
      <sheetData sheetId="3"/>
      <sheetData sheetId="4">
        <row r="9">
          <cell r="D9">
            <v>298</v>
          </cell>
        </row>
        <row r="11">
          <cell r="D11">
            <v>2749</v>
          </cell>
        </row>
        <row r="12">
          <cell r="D12">
            <v>2292</v>
          </cell>
        </row>
        <row r="13">
          <cell r="D13">
            <v>46</v>
          </cell>
        </row>
        <row r="14">
          <cell r="D14">
            <v>8</v>
          </cell>
        </row>
        <row r="17">
          <cell r="D17">
            <v>178</v>
          </cell>
        </row>
        <row r="18">
          <cell r="D18">
            <v>294</v>
          </cell>
        </row>
        <row r="19">
          <cell r="D19">
            <v>147</v>
          </cell>
        </row>
        <row r="20">
          <cell r="D20">
            <v>200</v>
          </cell>
        </row>
        <row r="22">
          <cell r="D22">
            <v>608</v>
          </cell>
        </row>
        <row r="23">
          <cell r="D23">
            <v>2526</v>
          </cell>
        </row>
        <row r="25">
          <cell r="D25">
            <v>2938</v>
          </cell>
        </row>
        <row r="33">
          <cell r="D33">
            <v>110</v>
          </cell>
        </row>
        <row r="34">
          <cell r="D34">
            <v>130</v>
          </cell>
        </row>
        <row r="38">
          <cell r="D38">
            <v>1884</v>
          </cell>
        </row>
        <row r="42">
          <cell r="D42">
            <v>86</v>
          </cell>
        </row>
        <row r="50">
          <cell r="D50">
            <v>110</v>
          </cell>
        </row>
        <row r="51">
          <cell r="D51">
            <v>1250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1"/>
  <sheetViews>
    <sheetView showZeros="0" tabSelected="1" view="pageBreakPreview" zoomScaleSheetLayoutView="100" workbookViewId="0">
      <selection activeCell="M19" sqref="M19"/>
    </sheetView>
  </sheetViews>
  <sheetFormatPr defaultColWidth="15.625" defaultRowHeight="20.100000000000001" customHeight="1" x14ac:dyDescent="0.3"/>
  <cols>
    <col min="1" max="1" width="18.625" style="5" customWidth="1"/>
    <col min="2" max="2" width="14.625" style="5" customWidth="1"/>
    <col min="3" max="14" width="5.125" style="1" customWidth="1"/>
    <col min="15" max="15" width="26.875" style="1" customWidth="1"/>
    <col min="16" max="18" width="6.625" style="1" customWidth="1"/>
    <col min="19" max="16384" width="15.625" style="1"/>
  </cols>
  <sheetData>
    <row r="1" spans="1:17" s="2" customFormat="1" ht="30" customHeight="1" x14ac:dyDescent="0.3">
      <c r="A1" s="123" t="s">
        <v>31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5"/>
    </row>
    <row r="2" spans="1:17" s="3" customFormat="1" ht="21.95" customHeight="1" thickBot="1" x14ac:dyDescent="0.35">
      <c r="A2" s="126" t="s">
        <v>2</v>
      </c>
      <c r="B2" s="127"/>
      <c r="C2" s="65">
        <v>1</v>
      </c>
      <c r="D2" s="65">
        <v>2</v>
      </c>
      <c r="E2" s="65">
        <v>3</v>
      </c>
      <c r="F2" s="65">
        <v>4</v>
      </c>
      <c r="G2" s="65">
        <v>5</v>
      </c>
      <c r="H2" s="65">
        <v>6</v>
      </c>
      <c r="I2" s="65">
        <v>7</v>
      </c>
      <c r="J2" s="65">
        <v>8</v>
      </c>
      <c r="K2" s="65">
        <v>9</v>
      </c>
      <c r="L2" s="65">
        <v>10</v>
      </c>
      <c r="M2" s="65">
        <v>11</v>
      </c>
      <c r="N2" s="65">
        <v>12</v>
      </c>
      <c r="O2" s="66" t="s">
        <v>12</v>
      </c>
    </row>
    <row r="3" spans="1:17" s="3" customFormat="1" ht="21.95" customHeight="1" thickBot="1" x14ac:dyDescent="0.35">
      <c r="A3" s="128" t="s">
        <v>1</v>
      </c>
      <c r="B3" s="129"/>
      <c r="C3" s="9">
        <v>31</v>
      </c>
      <c r="D3" s="9">
        <v>28</v>
      </c>
      <c r="E3" s="9">
        <v>31</v>
      </c>
      <c r="F3" s="9">
        <v>30</v>
      </c>
      <c r="G3" s="9">
        <v>31</v>
      </c>
      <c r="H3" s="9">
        <v>30</v>
      </c>
      <c r="I3" s="9">
        <v>31</v>
      </c>
      <c r="J3" s="9">
        <v>31</v>
      </c>
      <c r="K3" s="9">
        <v>30</v>
      </c>
      <c r="L3" s="9">
        <v>31</v>
      </c>
      <c r="M3" s="9">
        <v>30</v>
      </c>
      <c r="N3" s="9">
        <v>31</v>
      </c>
      <c r="O3" s="14"/>
      <c r="Q3" s="93" t="s">
        <v>188</v>
      </c>
    </row>
    <row r="4" spans="1:17" ht="50.1" customHeight="1" thickBot="1" x14ac:dyDescent="0.35">
      <c r="A4" s="130" t="s">
        <v>8</v>
      </c>
      <c r="B4" s="11" t="s">
        <v>5</v>
      </c>
      <c r="C4" s="95">
        <v>2.1</v>
      </c>
      <c r="D4" s="40">
        <v>2</v>
      </c>
      <c r="E4" s="40">
        <v>3.3</v>
      </c>
      <c r="F4" s="40">
        <v>4</v>
      </c>
      <c r="G4" s="40">
        <v>2.1</v>
      </c>
      <c r="H4" s="40">
        <v>3.7</v>
      </c>
      <c r="I4" s="40">
        <v>6.3</v>
      </c>
      <c r="J4" s="40">
        <v>7.9</v>
      </c>
      <c r="K4" s="40">
        <v>5</v>
      </c>
      <c r="L4" s="40">
        <v>4.2</v>
      </c>
      <c r="M4" s="40">
        <v>3.6</v>
      </c>
      <c r="N4" s="40">
        <v>1.6</v>
      </c>
      <c r="O4" s="96" t="str">
        <f>CONCATENATE("강수량(일강수량 10mm이상)","",Q4)</f>
        <v>강수량(일강수량 10mm이상)울진</v>
      </c>
      <c r="P4" s="69">
        <f>SUM(C4:N4)</f>
        <v>45.800000000000004</v>
      </c>
      <c r="Q4" s="94" t="s">
        <v>201</v>
      </c>
    </row>
    <row r="5" spans="1:17" ht="50.1" customHeight="1" x14ac:dyDescent="0.3">
      <c r="A5" s="131"/>
      <c r="B5" s="12" t="s">
        <v>6</v>
      </c>
      <c r="C5" s="71">
        <v>8</v>
      </c>
      <c r="D5" s="71">
        <v>4</v>
      </c>
      <c r="E5" s="71">
        <v>7</v>
      </c>
      <c r="F5" s="71">
        <v>4</v>
      </c>
      <c r="G5" s="71">
        <v>6</v>
      </c>
      <c r="H5" s="71">
        <v>6</v>
      </c>
      <c r="I5" s="71">
        <v>4</v>
      </c>
      <c r="J5" s="71">
        <v>6</v>
      </c>
      <c r="K5" s="71">
        <v>4</v>
      </c>
      <c r="L5" s="71">
        <v>9</v>
      </c>
      <c r="M5" s="71">
        <v>5</v>
      </c>
      <c r="N5" s="71">
        <v>5</v>
      </c>
      <c r="O5" s="18" t="s">
        <v>193</v>
      </c>
      <c r="P5" s="4">
        <f>SUM(C5:N5)</f>
        <v>68</v>
      </c>
    </row>
    <row r="6" spans="1:17" ht="50.1" customHeight="1" x14ac:dyDescent="0.3">
      <c r="A6" s="131"/>
      <c r="B6" s="12" t="s">
        <v>7</v>
      </c>
      <c r="C6" s="13">
        <f>ROUND(C4*C5/C3,1)</f>
        <v>0.5</v>
      </c>
      <c r="D6" s="13">
        <f t="shared" ref="D6:N6" si="0">ROUND(D4*D5/D3,1)</f>
        <v>0.3</v>
      </c>
      <c r="E6" s="13">
        <f>ROUND(E4*E5/E3,1)</f>
        <v>0.7</v>
      </c>
      <c r="F6" s="13">
        <f>ROUND(F4*F5/F3,1)</f>
        <v>0.5</v>
      </c>
      <c r="G6" s="13">
        <f>ROUND(G4*G5/G3,1)</f>
        <v>0.4</v>
      </c>
      <c r="H6" s="13">
        <f t="shared" si="0"/>
        <v>0.7</v>
      </c>
      <c r="I6" s="13">
        <f t="shared" si="0"/>
        <v>0.8</v>
      </c>
      <c r="J6" s="13">
        <f t="shared" si="0"/>
        <v>1.5</v>
      </c>
      <c r="K6" s="13">
        <f t="shared" si="0"/>
        <v>0.7</v>
      </c>
      <c r="L6" s="13">
        <f t="shared" si="0"/>
        <v>1.2</v>
      </c>
      <c r="M6" s="13">
        <f>ROUND(M4*M5/M3,1)</f>
        <v>0.6</v>
      </c>
      <c r="N6" s="13">
        <f t="shared" si="0"/>
        <v>0.3</v>
      </c>
      <c r="O6" s="18" t="s">
        <v>10</v>
      </c>
    </row>
    <row r="7" spans="1:17" ht="50.1" customHeight="1" x14ac:dyDescent="0.3">
      <c r="A7" s="131"/>
      <c r="B7" s="12" t="s">
        <v>4</v>
      </c>
      <c r="C7" s="13">
        <f>ROUNDDOWN(C4+C5-C6,0)</f>
        <v>9</v>
      </c>
      <c r="D7" s="13">
        <f>ROUNDDOWN(D4+D5-D6,0)</f>
        <v>5</v>
      </c>
      <c r="E7" s="13">
        <f>ROUNDDOWN(E4+E5-E6,0)</f>
        <v>9</v>
      </c>
      <c r="F7" s="13">
        <f>ROUNDDOWN(F4+F5-F6,0)</f>
        <v>7</v>
      </c>
      <c r="G7" s="13">
        <f>ROUNDDOWN(G4+G5-G6,0)</f>
        <v>7</v>
      </c>
      <c r="H7" s="13">
        <f t="shared" ref="H7:N7" si="1">ROUNDDOWN(H4+H5-H6,0)</f>
        <v>9</v>
      </c>
      <c r="I7" s="13">
        <f t="shared" si="1"/>
        <v>9</v>
      </c>
      <c r="J7" s="13">
        <f t="shared" si="1"/>
        <v>12</v>
      </c>
      <c r="K7" s="13">
        <f t="shared" si="1"/>
        <v>8</v>
      </c>
      <c r="L7" s="13">
        <f t="shared" si="1"/>
        <v>12</v>
      </c>
      <c r="M7" s="13">
        <f t="shared" si="1"/>
        <v>8</v>
      </c>
      <c r="N7" s="13">
        <f t="shared" si="1"/>
        <v>6</v>
      </c>
      <c r="O7" s="18"/>
    </row>
    <row r="8" spans="1:17" ht="27.95" customHeight="1" x14ac:dyDescent="0.3">
      <c r="A8" s="132" t="s">
        <v>36</v>
      </c>
      <c r="B8" s="133"/>
      <c r="C8" s="22">
        <f>C3-C7</f>
        <v>22</v>
      </c>
      <c r="D8" s="22">
        <f t="shared" ref="D8:N8" si="2">D3-D7</f>
        <v>23</v>
      </c>
      <c r="E8" s="22">
        <f>E3-E7</f>
        <v>22</v>
      </c>
      <c r="F8" s="22">
        <f t="shared" si="2"/>
        <v>23</v>
      </c>
      <c r="G8" s="22">
        <f>G3-G7</f>
        <v>24</v>
      </c>
      <c r="H8" s="22">
        <f t="shared" si="2"/>
        <v>21</v>
      </c>
      <c r="I8" s="22">
        <f t="shared" si="2"/>
        <v>22</v>
      </c>
      <c r="J8" s="22">
        <f>J3-J7</f>
        <v>19</v>
      </c>
      <c r="K8" s="22">
        <f t="shared" si="2"/>
        <v>22</v>
      </c>
      <c r="L8" s="22">
        <f t="shared" si="2"/>
        <v>19</v>
      </c>
      <c r="M8" s="22">
        <f t="shared" si="2"/>
        <v>22</v>
      </c>
      <c r="N8" s="22">
        <f t="shared" si="2"/>
        <v>25</v>
      </c>
      <c r="O8" s="23" t="s">
        <v>11</v>
      </c>
      <c r="P8" s="4">
        <f>SUM(C8:N8)</f>
        <v>264</v>
      </c>
    </row>
    <row r="9" spans="1:17" ht="27.95" customHeight="1" x14ac:dyDescent="0.3">
      <c r="A9" s="74" t="s">
        <v>40</v>
      </c>
      <c r="B9" s="75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5"/>
    </row>
    <row r="10" spans="1:17" ht="27.95" customHeight="1" x14ac:dyDescent="0.3">
      <c r="A10" s="29" t="s">
        <v>32</v>
      </c>
      <c r="B10" s="76"/>
      <c r="C10" s="26"/>
      <c r="E10" s="26"/>
      <c r="F10" s="105"/>
      <c r="G10" s="110">
        <f>O10</f>
        <v>5</v>
      </c>
      <c r="H10" s="104"/>
      <c r="I10" s="104"/>
      <c r="J10" s="104"/>
      <c r="K10" s="104"/>
      <c r="L10" s="104"/>
      <c r="M10" s="104"/>
      <c r="N10" s="26"/>
      <c r="O10" s="77">
        <f>공사기간산출1!E5</f>
        <v>5</v>
      </c>
      <c r="P10" s="21"/>
    </row>
    <row r="11" spans="1:17" ht="27.95" customHeight="1" x14ac:dyDescent="0.3">
      <c r="A11" s="29" t="s">
        <v>33</v>
      </c>
      <c r="B11" s="76"/>
      <c r="C11" s="26"/>
      <c r="D11" s="26"/>
      <c r="E11" s="26"/>
      <c r="F11" s="104"/>
      <c r="G11" s="104">
        <v>17</v>
      </c>
      <c r="H11" s="104">
        <v>21</v>
      </c>
      <c r="I11" s="104">
        <v>21</v>
      </c>
      <c r="J11" s="104">
        <v>14</v>
      </c>
      <c r="K11" s="104"/>
      <c r="L11" s="104"/>
      <c r="M11" s="104"/>
      <c r="N11" s="26"/>
      <c r="O11" s="77">
        <f>SUM(C11:N11)</f>
        <v>73</v>
      </c>
      <c r="P11" s="21"/>
    </row>
    <row r="12" spans="1:17" ht="27.95" customHeight="1" x14ac:dyDescent="0.3">
      <c r="A12" s="29" t="s">
        <v>34</v>
      </c>
      <c r="B12" s="76"/>
      <c r="C12" s="26"/>
      <c r="D12" s="26"/>
      <c r="E12" s="26"/>
      <c r="F12" s="104"/>
      <c r="G12" s="104"/>
      <c r="H12" s="104"/>
      <c r="I12" s="104"/>
      <c r="J12" s="111">
        <f>O12</f>
        <v>5</v>
      </c>
      <c r="K12" s="106"/>
      <c r="L12" s="107"/>
      <c r="M12" s="104"/>
      <c r="N12" s="26"/>
      <c r="O12" s="77">
        <f>공사기간산출1!E35</f>
        <v>5</v>
      </c>
      <c r="P12" s="21"/>
    </row>
    <row r="13" spans="1:17" ht="27.95" customHeight="1" x14ac:dyDescent="0.3">
      <c r="A13" s="118" t="s">
        <v>38</v>
      </c>
      <c r="B13" s="119"/>
      <c r="C13" s="78">
        <f t="shared" ref="C13:N13" si="3">SUM(C9:C12)</f>
        <v>0</v>
      </c>
      <c r="D13" s="78">
        <f t="shared" si="3"/>
        <v>0</v>
      </c>
      <c r="E13" s="78">
        <f t="shared" si="3"/>
        <v>0</v>
      </c>
      <c r="F13" s="78">
        <f>SUM(F9:F12)</f>
        <v>0</v>
      </c>
      <c r="G13" s="78">
        <f>SUM(G9:G12)</f>
        <v>22</v>
      </c>
      <c r="H13" s="78">
        <f t="shared" si="3"/>
        <v>21</v>
      </c>
      <c r="I13" s="78">
        <f t="shared" si="3"/>
        <v>21</v>
      </c>
      <c r="J13" s="78">
        <f>SUM(J9:J12)</f>
        <v>19</v>
      </c>
      <c r="K13" s="78">
        <f>SUM(K9:K12)</f>
        <v>0</v>
      </c>
      <c r="L13" s="78">
        <f>SUM(L9:L12)</f>
        <v>0</v>
      </c>
      <c r="M13" s="78">
        <f>SUM(M9:M12)</f>
        <v>0</v>
      </c>
      <c r="N13" s="78">
        <f t="shared" si="3"/>
        <v>0</v>
      </c>
      <c r="O13" s="120">
        <f>SUM(C13:N14)</f>
        <v>120</v>
      </c>
    </row>
    <row r="14" spans="1:17" ht="27.95" customHeight="1" x14ac:dyDescent="0.3">
      <c r="A14" s="79" t="s">
        <v>35</v>
      </c>
      <c r="B14" s="80"/>
      <c r="C14" s="81"/>
      <c r="D14" s="81"/>
      <c r="E14" s="81"/>
      <c r="F14" s="81"/>
      <c r="G14" s="81">
        <f t="shared" ref="G14:J14" si="4">G7</f>
        <v>7</v>
      </c>
      <c r="H14" s="81">
        <f t="shared" si="4"/>
        <v>9</v>
      </c>
      <c r="I14" s="81">
        <f t="shared" si="4"/>
        <v>9</v>
      </c>
      <c r="J14" s="81">
        <f t="shared" si="4"/>
        <v>12</v>
      </c>
      <c r="K14" s="81"/>
      <c r="L14" s="81"/>
      <c r="M14" s="81">
        <f>M7/M8*M13</f>
        <v>0</v>
      </c>
      <c r="N14" s="81"/>
      <c r="O14" s="121"/>
    </row>
    <row r="15" spans="1:17" ht="27.95" customHeight="1" x14ac:dyDescent="0.3">
      <c r="A15" s="122" t="s">
        <v>37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24" t="s">
        <v>195</v>
      </c>
    </row>
    <row r="16" spans="1:17" ht="21.95" customHeight="1" x14ac:dyDescent="0.3">
      <c r="A16" s="6"/>
      <c r="B16" s="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5" ht="21.95" customHeight="1" x14ac:dyDescent="0.3">
      <c r="A17" s="6"/>
      <c r="B17" s="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5" ht="21.95" customHeight="1" x14ac:dyDescent="0.3">
      <c r="A18" s="35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</row>
    <row r="19" spans="1:15" ht="21.95" customHeight="1" x14ac:dyDescent="0.3">
      <c r="A19" s="34"/>
      <c r="B19" s="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5" ht="21.95" customHeight="1" x14ac:dyDescent="0.3">
      <c r="A20" s="34"/>
      <c r="B20" s="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5" ht="21.95" customHeight="1" x14ac:dyDescent="0.3">
      <c r="A21" s="35"/>
      <c r="B21" s="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5" ht="21.95" customHeight="1" x14ac:dyDescent="0.3">
      <c r="A22" s="6"/>
      <c r="B22" s="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5" ht="21.95" customHeight="1" x14ac:dyDescent="0.3">
      <c r="A23" s="6"/>
      <c r="B23" s="6"/>
      <c r="C23" s="36"/>
      <c r="D23" s="36"/>
      <c r="E23" s="114"/>
      <c r="F23" s="114"/>
      <c r="G23" s="114"/>
      <c r="H23" s="114"/>
      <c r="I23" s="33"/>
      <c r="J23" s="33"/>
      <c r="K23" s="36"/>
      <c r="L23" s="114"/>
      <c r="M23" s="114"/>
      <c r="N23" s="33"/>
      <c r="O23" s="5"/>
    </row>
    <row r="24" spans="1:15" ht="21.95" customHeight="1" x14ac:dyDescent="0.3">
      <c r="A24" s="6"/>
      <c r="B24" s="34"/>
      <c r="C24" s="37"/>
      <c r="D24" s="36"/>
      <c r="E24" s="114"/>
      <c r="F24" s="114"/>
      <c r="G24" s="33"/>
      <c r="H24" s="114"/>
      <c r="I24" s="114"/>
      <c r="J24" s="36"/>
      <c r="K24" s="36"/>
      <c r="L24" s="114"/>
      <c r="M24" s="114"/>
      <c r="N24" s="33"/>
      <c r="O24" s="5"/>
    </row>
    <row r="25" spans="1:15" ht="21.95" customHeight="1" x14ac:dyDescent="0.3">
      <c r="A25" s="6"/>
      <c r="B25" s="6"/>
      <c r="C25" s="37"/>
      <c r="D25" s="36"/>
      <c r="E25" s="114"/>
      <c r="F25" s="114"/>
      <c r="G25" s="33"/>
      <c r="H25" s="116"/>
      <c r="I25" s="116"/>
      <c r="J25" s="36"/>
      <c r="K25" s="36"/>
      <c r="L25" s="114"/>
      <c r="M25" s="114"/>
      <c r="N25" s="33"/>
      <c r="O25" s="5"/>
    </row>
    <row r="26" spans="1:15" ht="21.95" customHeight="1" x14ac:dyDescent="0.3">
      <c r="A26" s="6"/>
      <c r="B26" s="6"/>
      <c r="C26" s="37"/>
      <c r="D26" s="36"/>
      <c r="E26" s="114"/>
      <c r="F26" s="114"/>
      <c r="G26" s="33"/>
      <c r="H26" s="114"/>
      <c r="I26" s="114"/>
      <c r="J26" s="36"/>
      <c r="K26" s="36"/>
      <c r="L26" s="114"/>
      <c r="M26" s="114"/>
      <c r="N26" s="33"/>
      <c r="O26" s="5"/>
    </row>
    <row r="27" spans="1:15" ht="21.95" customHeight="1" x14ac:dyDescent="0.3">
      <c r="A27" s="6"/>
      <c r="B27" s="6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5"/>
    </row>
    <row r="28" spans="1:15" ht="21.95" customHeight="1" x14ac:dyDescent="0.3">
      <c r="A28" s="6"/>
      <c r="B28" s="6"/>
      <c r="C28" s="4"/>
      <c r="D28" s="4"/>
      <c r="E28" s="114"/>
      <c r="F28" s="114"/>
      <c r="G28" s="4"/>
      <c r="H28" s="4"/>
      <c r="I28" s="4"/>
      <c r="J28" s="4"/>
      <c r="K28" s="4"/>
      <c r="L28" s="115"/>
      <c r="M28" s="115"/>
      <c r="N28" s="4"/>
    </row>
    <row r="29" spans="1:15" ht="21.95" customHeight="1" x14ac:dyDescent="0.3">
      <c r="A29" s="6"/>
      <c r="B29" s="6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5" ht="21.95" customHeight="1" x14ac:dyDescent="0.3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5" ht="21.95" customHeight="1" x14ac:dyDescent="0.3"/>
  </sheetData>
  <mergeCells count="23">
    <mergeCell ref="A1:O1"/>
    <mergeCell ref="A2:B2"/>
    <mergeCell ref="A3:B3"/>
    <mergeCell ref="A4:A7"/>
    <mergeCell ref="A8:B8"/>
    <mergeCell ref="B18:N18"/>
    <mergeCell ref="G23:H23"/>
    <mergeCell ref="H24:I24"/>
    <mergeCell ref="A13:B13"/>
    <mergeCell ref="O13:O14"/>
    <mergeCell ref="A15:N15"/>
    <mergeCell ref="E28:F28"/>
    <mergeCell ref="L28:M28"/>
    <mergeCell ref="L23:M23"/>
    <mergeCell ref="H25:I25"/>
    <mergeCell ref="L24:M24"/>
    <mergeCell ref="L25:M25"/>
    <mergeCell ref="E26:F26"/>
    <mergeCell ref="H26:I26"/>
    <mergeCell ref="L26:M26"/>
    <mergeCell ref="E23:F23"/>
    <mergeCell ref="E24:F24"/>
    <mergeCell ref="E25:F25"/>
  </mergeCells>
  <phoneticPr fontId="1" type="noConversion"/>
  <dataValidations count="1">
    <dataValidation type="list" allowBlank="1" showInputMessage="1" showErrorMessage="1" sqref="Q4">
      <formula1>지역목록</formula1>
    </dataValidation>
  </dataValidations>
  <printOptions horizontalCentered="1"/>
  <pageMargins left="0.59055118110236227" right="0.59055118110236227" top="0.59055118110236227" bottom="0.59055118110236227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51"/>
  <sheetViews>
    <sheetView view="pageBreakPreview" topLeftCell="A11" zoomScaleSheetLayoutView="100" workbookViewId="0">
      <selection activeCell="J21" sqref="J21"/>
    </sheetView>
  </sheetViews>
  <sheetFormatPr defaultColWidth="15.625" defaultRowHeight="20.100000000000001" customHeight="1" x14ac:dyDescent="0.3"/>
  <cols>
    <col min="1" max="1" width="18.375" style="5" bestFit="1" customWidth="1"/>
    <col min="2" max="2" width="25.625" style="5" customWidth="1"/>
    <col min="3" max="6" width="25.625" style="1" customWidth="1"/>
    <col min="7" max="7" width="4.625" style="1" customWidth="1"/>
    <col min="8" max="8" width="6.5" style="1" bestFit="1" customWidth="1"/>
    <col min="9" max="16384" width="15.625" style="1"/>
  </cols>
  <sheetData>
    <row r="1" spans="1:8" s="2" customFormat="1" ht="30" customHeight="1" x14ac:dyDescent="0.3">
      <c r="A1" s="123" t="s">
        <v>41</v>
      </c>
      <c r="B1" s="124"/>
      <c r="C1" s="124"/>
      <c r="D1" s="124"/>
      <c r="E1" s="124"/>
      <c r="F1" s="125"/>
    </row>
    <row r="2" spans="1:8" s="38" customFormat="1" ht="18" customHeight="1" x14ac:dyDescent="0.3">
      <c r="A2" s="139" t="s">
        <v>15</v>
      </c>
      <c r="B2" s="140"/>
      <c r="C2" s="67" t="s">
        <v>21</v>
      </c>
      <c r="D2" s="67" t="s">
        <v>22</v>
      </c>
      <c r="E2" s="67" t="s">
        <v>23</v>
      </c>
      <c r="F2" s="68" t="s">
        <v>16</v>
      </c>
    </row>
    <row r="3" spans="1:8" s="38" customFormat="1" ht="18" customHeight="1" x14ac:dyDescent="0.3">
      <c r="A3" s="141" t="s">
        <v>17</v>
      </c>
      <c r="B3" s="42" t="s">
        <v>25</v>
      </c>
      <c r="C3" s="43"/>
      <c r="D3" s="43"/>
      <c r="E3" s="44">
        <v>2</v>
      </c>
      <c r="F3" s="45"/>
      <c r="H3" s="99">
        <v>1.89</v>
      </c>
    </row>
    <row r="4" spans="1:8" s="38" customFormat="1" ht="18" customHeight="1" x14ac:dyDescent="0.3">
      <c r="A4" s="142"/>
      <c r="B4" s="25" t="s">
        <v>26</v>
      </c>
      <c r="C4" s="26"/>
      <c r="D4" s="26"/>
      <c r="E4" s="27">
        <v>3</v>
      </c>
      <c r="F4" s="28"/>
    </row>
    <row r="5" spans="1:8" s="38" customFormat="1" ht="18" customHeight="1" x14ac:dyDescent="0.3">
      <c r="A5" s="143"/>
      <c r="B5" s="46" t="s">
        <v>24</v>
      </c>
      <c r="C5" s="47"/>
      <c r="D5" s="47"/>
      <c r="E5" s="48">
        <f>SUM(E3:E4)</f>
        <v>5</v>
      </c>
      <c r="F5" s="49"/>
      <c r="H5" s="70"/>
    </row>
    <row r="6" spans="1:8" s="38" customFormat="1" ht="23.25" customHeight="1" x14ac:dyDescent="0.3">
      <c r="A6" s="50" t="s">
        <v>18</v>
      </c>
      <c r="B6" s="51"/>
      <c r="C6" s="43"/>
      <c r="D6" s="43"/>
      <c r="E6" s="44"/>
      <c r="F6" s="52">
        <v>8</v>
      </c>
    </row>
    <row r="7" spans="1:8" s="38" customFormat="1" ht="18" customHeight="1" x14ac:dyDescent="0.3">
      <c r="A7" s="144" t="s">
        <v>19</v>
      </c>
      <c r="B7" s="83" t="s">
        <v>194</v>
      </c>
      <c r="C7" s="109">
        <f>D7/E7</f>
        <v>149</v>
      </c>
      <c r="D7" s="108">
        <f>[1]설계내역서!$D$9</f>
        <v>298</v>
      </c>
      <c r="E7" s="87">
        <v>2</v>
      </c>
      <c r="F7" s="82">
        <f>C7/$F$6</f>
        <v>18.625</v>
      </c>
      <c r="H7" s="87">
        <v>8</v>
      </c>
    </row>
    <row r="8" spans="1:8" s="38" customFormat="1" ht="18" customHeight="1" x14ac:dyDescent="0.3">
      <c r="A8" s="137"/>
      <c r="B8" s="83" t="s">
        <v>42</v>
      </c>
      <c r="C8" s="84">
        <f>D8/E8</f>
        <v>549.79999999999995</v>
      </c>
      <c r="D8" s="100">
        <f>[1]설계내역서!$D$11</f>
        <v>2749</v>
      </c>
      <c r="E8" s="87">
        <v>5</v>
      </c>
      <c r="F8" s="82">
        <f>C8/$F$6</f>
        <v>68.724999999999994</v>
      </c>
      <c r="H8" s="87"/>
    </row>
    <row r="9" spans="1:8" s="38" customFormat="1" ht="18" customHeight="1" x14ac:dyDescent="0.3">
      <c r="A9" s="137"/>
      <c r="B9" s="83" t="s">
        <v>43</v>
      </c>
      <c r="C9" s="84">
        <f>D9/E9</f>
        <v>382</v>
      </c>
      <c r="D9" s="100">
        <f>[1]설계내역서!$D$12</f>
        <v>2292</v>
      </c>
      <c r="E9" s="87">
        <v>6</v>
      </c>
      <c r="F9" s="82">
        <f t="shared" ref="F9:F27" si="0">C9/$F$6</f>
        <v>47.75</v>
      </c>
      <c r="H9" s="87">
        <v>12</v>
      </c>
    </row>
    <row r="10" spans="1:8" s="38" customFormat="1" ht="18" hidden="1" customHeight="1" x14ac:dyDescent="0.3">
      <c r="A10" s="137"/>
      <c r="B10" s="83" t="s">
        <v>192</v>
      </c>
      <c r="C10" s="84" t="e">
        <f>D10/E10</f>
        <v>#DIV/0!</v>
      </c>
      <c r="D10" s="100"/>
      <c r="E10" s="87"/>
      <c r="F10" s="82" t="e">
        <f t="shared" ref="F10" si="1">C10/$F$6</f>
        <v>#DIV/0!</v>
      </c>
      <c r="H10" s="87">
        <v>8</v>
      </c>
    </row>
    <row r="11" spans="1:8" s="38" customFormat="1" ht="18" customHeight="1" x14ac:dyDescent="0.3">
      <c r="A11" s="137"/>
      <c r="B11" s="30" t="s">
        <v>45</v>
      </c>
      <c r="C11" s="31">
        <f>D11/E11</f>
        <v>23</v>
      </c>
      <c r="D11" s="101">
        <f>[1]설계내역서!$D$13</f>
        <v>46</v>
      </c>
      <c r="E11" s="87">
        <v>2</v>
      </c>
      <c r="F11" s="82">
        <f t="shared" si="0"/>
        <v>2.875</v>
      </c>
      <c r="H11" s="85">
        <v>0.5</v>
      </c>
    </row>
    <row r="12" spans="1:8" s="38" customFormat="1" ht="18" customHeight="1" x14ac:dyDescent="0.3">
      <c r="A12" s="137"/>
      <c r="B12" s="30" t="s">
        <v>46</v>
      </c>
      <c r="C12" s="31">
        <v>22</v>
      </c>
      <c r="D12" s="101">
        <f>[1]설계내역서!$D$14</f>
        <v>8</v>
      </c>
      <c r="E12" s="87">
        <v>1</v>
      </c>
      <c r="F12" s="82">
        <f t="shared" si="0"/>
        <v>2.75</v>
      </c>
      <c r="H12" s="85">
        <v>0.5</v>
      </c>
    </row>
    <row r="13" spans="1:8" s="38" customFormat="1" ht="18" customHeight="1" x14ac:dyDescent="0.3">
      <c r="A13" s="137"/>
      <c r="B13" s="30" t="s">
        <v>47</v>
      </c>
      <c r="C13" s="31">
        <f t="shared" ref="C13:C16" si="2">D13/E13</f>
        <v>89</v>
      </c>
      <c r="D13" s="101">
        <f>[1]설계내역서!$D$17</f>
        <v>178</v>
      </c>
      <c r="E13" s="87">
        <v>2</v>
      </c>
      <c r="F13" s="82">
        <f t="shared" si="0"/>
        <v>11.125</v>
      </c>
      <c r="H13" s="85">
        <v>1</v>
      </c>
    </row>
    <row r="14" spans="1:8" s="38" customFormat="1" ht="18" customHeight="1" x14ac:dyDescent="0.3">
      <c r="A14" s="137"/>
      <c r="B14" s="30" t="s">
        <v>48</v>
      </c>
      <c r="C14" s="31">
        <f t="shared" si="2"/>
        <v>147</v>
      </c>
      <c r="D14" s="101">
        <f>[1]설계내역서!$D$18</f>
        <v>294</v>
      </c>
      <c r="E14" s="87">
        <v>2</v>
      </c>
      <c r="F14" s="82">
        <f t="shared" si="0"/>
        <v>18.375</v>
      </c>
      <c r="H14" s="85">
        <v>2</v>
      </c>
    </row>
    <row r="15" spans="1:8" s="38" customFormat="1" ht="18" customHeight="1" x14ac:dyDescent="0.3">
      <c r="A15" s="137"/>
      <c r="B15" s="30" t="s">
        <v>49</v>
      </c>
      <c r="C15" s="31">
        <f t="shared" si="2"/>
        <v>73.5</v>
      </c>
      <c r="D15" s="101">
        <f>[1]설계내역서!$D$19</f>
        <v>147</v>
      </c>
      <c r="E15" s="87">
        <v>2</v>
      </c>
      <c r="F15" s="82">
        <f t="shared" si="0"/>
        <v>9.1875</v>
      </c>
      <c r="H15" s="85">
        <v>3</v>
      </c>
    </row>
    <row r="16" spans="1:8" s="38" customFormat="1" ht="18" customHeight="1" x14ac:dyDescent="0.3">
      <c r="A16" s="137"/>
      <c r="B16" s="30" t="s">
        <v>50</v>
      </c>
      <c r="C16" s="31">
        <f t="shared" si="2"/>
        <v>100</v>
      </c>
      <c r="D16" s="101">
        <f>[1]설계내역서!$D$20</f>
        <v>200</v>
      </c>
      <c r="E16" s="87">
        <v>2</v>
      </c>
      <c r="F16" s="82">
        <f t="shared" si="0"/>
        <v>12.5</v>
      </c>
      <c r="H16" s="85">
        <v>2</v>
      </c>
    </row>
    <row r="17" spans="1:10" s="38" customFormat="1" ht="18" customHeight="1" x14ac:dyDescent="0.3">
      <c r="A17" s="137"/>
      <c r="B17" s="83" t="s">
        <v>51</v>
      </c>
      <c r="C17" s="84">
        <f>D17/E17</f>
        <v>979.33333333333337</v>
      </c>
      <c r="D17" s="100">
        <f>[1]설계내역서!$D$25</f>
        <v>2938</v>
      </c>
      <c r="E17" s="87">
        <v>3</v>
      </c>
      <c r="F17" s="82">
        <f t="shared" si="0"/>
        <v>122.41666666666667</v>
      </c>
      <c r="H17" s="87">
        <v>1</v>
      </c>
    </row>
    <row r="18" spans="1:10" s="38" customFormat="1" ht="18" customHeight="1" x14ac:dyDescent="0.3">
      <c r="A18" s="137"/>
      <c r="B18" s="83" t="s">
        <v>52</v>
      </c>
      <c r="C18" s="84">
        <f>D18/E18</f>
        <v>304</v>
      </c>
      <c r="D18" s="102">
        <f>[1]설계내역서!$D$22</f>
        <v>608</v>
      </c>
      <c r="E18" s="87">
        <v>2</v>
      </c>
      <c r="F18" s="82">
        <f t="shared" si="0"/>
        <v>38</v>
      </c>
      <c r="H18" s="86">
        <v>2</v>
      </c>
    </row>
    <row r="19" spans="1:10" s="38" customFormat="1" ht="18" customHeight="1" x14ac:dyDescent="0.3">
      <c r="A19" s="137"/>
      <c r="B19" s="83" t="s">
        <v>53</v>
      </c>
      <c r="C19" s="31">
        <f t="shared" ref="C19:C27" si="3">D19/E19</f>
        <v>842</v>
      </c>
      <c r="D19" s="102">
        <f>[1]설계내역서!$D$23</f>
        <v>2526</v>
      </c>
      <c r="E19" s="86">
        <v>3</v>
      </c>
      <c r="F19" s="82">
        <f t="shared" si="0"/>
        <v>105.25</v>
      </c>
      <c r="H19" s="86">
        <v>2</v>
      </c>
    </row>
    <row r="20" spans="1:10" s="38" customFormat="1" ht="18" customHeight="1" x14ac:dyDescent="0.3">
      <c r="A20" s="138"/>
      <c r="B20" s="30" t="s">
        <v>29</v>
      </c>
      <c r="C20" s="31"/>
      <c r="D20" s="103"/>
      <c r="E20" s="85">
        <v>5</v>
      </c>
      <c r="F20" s="41" t="s">
        <v>58</v>
      </c>
      <c r="J20" s="39"/>
    </row>
    <row r="21" spans="1:10" s="38" customFormat="1" ht="18" customHeight="1" x14ac:dyDescent="0.3">
      <c r="A21" s="137"/>
      <c r="B21" s="30" t="s">
        <v>191</v>
      </c>
      <c r="C21" s="32">
        <f t="shared" si="3"/>
        <v>22</v>
      </c>
      <c r="D21" s="89">
        <f>[1]설계내역서!$D$33</f>
        <v>110</v>
      </c>
      <c r="E21" s="85">
        <v>5</v>
      </c>
      <c r="F21" s="82">
        <f t="shared" si="0"/>
        <v>2.75</v>
      </c>
      <c r="H21" s="85">
        <v>5</v>
      </c>
    </row>
    <row r="22" spans="1:10" s="38" customFormat="1" ht="18" customHeight="1" x14ac:dyDescent="0.3">
      <c r="A22" s="137"/>
      <c r="B22" s="30" t="s">
        <v>196</v>
      </c>
      <c r="C22" s="32">
        <f t="shared" si="3"/>
        <v>26</v>
      </c>
      <c r="D22" s="89">
        <f>[1]설계내역서!$D$34</f>
        <v>130</v>
      </c>
      <c r="E22" s="85">
        <v>5</v>
      </c>
      <c r="F22" s="82">
        <f t="shared" si="0"/>
        <v>3.25</v>
      </c>
      <c r="H22" s="85">
        <v>2</v>
      </c>
    </row>
    <row r="23" spans="1:10" s="38" customFormat="1" ht="18" customHeight="1" x14ac:dyDescent="0.3">
      <c r="A23" s="137"/>
      <c r="B23" s="30" t="s">
        <v>54</v>
      </c>
      <c r="C23" s="32">
        <f t="shared" si="3"/>
        <v>12</v>
      </c>
      <c r="D23" s="89">
        <v>12</v>
      </c>
      <c r="E23" s="85">
        <v>1</v>
      </c>
      <c r="F23" s="82">
        <f>C23/$F$6</f>
        <v>1.5</v>
      </c>
      <c r="H23" s="85">
        <v>3</v>
      </c>
    </row>
    <row r="24" spans="1:10" s="38" customFormat="1" ht="18" customHeight="1" x14ac:dyDescent="0.3">
      <c r="A24" s="137"/>
      <c r="B24" s="30" t="s">
        <v>55</v>
      </c>
      <c r="C24" s="98">
        <f t="shared" si="3"/>
        <v>1</v>
      </c>
      <c r="D24" s="90">
        <v>1</v>
      </c>
      <c r="E24" s="85">
        <v>1</v>
      </c>
      <c r="F24" s="82">
        <f t="shared" si="0"/>
        <v>0.125</v>
      </c>
      <c r="H24" s="85">
        <v>3</v>
      </c>
    </row>
    <row r="25" spans="1:10" s="38" customFormat="1" ht="18" customHeight="1" x14ac:dyDescent="0.3">
      <c r="A25" s="137"/>
      <c r="B25" s="30" t="s">
        <v>197</v>
      </c>
      <c r="C25" s="32">
        <f t="shared" si="3"/>
        <v>15</v>
      </c>
      <c r="D25" s="89">
        <v>15</v>
      </c>
      <c r="E25" s="85">
        <v>1</v>
      </c>
      <c r="F25" s="82">
        <f t="shared" si="0"/>
        <v>1.875</v>
      </c>
      <c r="H25" s="85">
        <v>2</v>
      </c>
    </row>
    <row r="26" spans="1:10" s="38" customFormat="1" ht="18" customHeight="1" x14ac:dyDescent="0.3">
      <c r="A26" s="137"/>
      <c r="B26" s="30" t="s">
        <v>198</v>
      </c>
      <c r="C26" s="97">
        <f t="shared" si="3"/>
        <v>376.8</v>
      </c>
      <c r="D26" s="88">
        <f>[1]설계내역서!$D$38</f>
        <v>1884</v>
      </c>
      <c r="E26" s="85">
        <v>5</v>
      </c>
      <c r="F26" s="82">
        <f t="shared" si="0"/>
        <v>47.1</v>
      </c>
    </row>
    <row r="27" spans="1:10" s="38" customFormat="1" ht="15.75" customHeight="1" x14ac:dyDescent="0.3">
      <c r="A27" s="137"/>
      <c r="B27" s="30" t="s">
        <v>199</v>
      </c>
      <c r="C27" s="32">
        <f t="shared" si="3"/>
        <v>43</v>
      </c>
      <c r="D27" s="89">
        <f>[1]설계내역서!$D$42</f>
        <v>86</v>
      </c>
      <c r="E27" s="85">
        <v>2</v>
      </c>
      <c r="F27" s="82">
        <f t="shared" si="0"/>
        <v>5.375</v>
      </c>
    </row>
    <row r="28" spans="1:10" s="38" customFormat="1" ht="15.75" customHeight="1" x14ac:dyDescent="0.3">
      <c r="A28" s="137"/>
      <c r="B28" s="30" t="s">
        <v>200</v>
      </c>
      <c r="C28" s="113">
        <f t="shared" ref="C28" si="4">D28/E28</f>
        <v>21</v>
      </c>
      <c r="D28" s="112">
        <v>42</v>
      </c>
      <c r="E28" s="85">
        <v>2</v>
      </c>
      <c r="F28" s="82">
        <f t="shared" ref="F28" si="5">C28/$F$6</f>
        <v>2.625</v>
      </c>
    </row>
    <row r="29" spans="1:10" s="38" customFormat="1" ht="18" customHeight="1" x14ac:dyDescent="0.3">
      <c r="A29" s="138"/>
      <c r="B29" s="30" t="s">
        <v>29</v>
      </c>
      <c r="C29" s="26"/>
      <c r="D29" s="91"/>
      <c r="E29" s="27">
        <v>5</v>
      </c>
      <c r="F29" s="41" t="s">
        <v>30</v>
      </c>
    </row>
    <row r="30" spans="1:10" s="38" customFormat="1" ht="15.75" customHeight="1" x14ac:dyDescent="0.3">
      <c r="A30" s="134" t="s">
        <v>187</v>
      </c>
      <c r="B30" s="30" t="s">
        <v>56</v>
      </c>
      <c r="C30" s="32">
        <f t="shared" ref="C30:C32" si="6">D30/E30</f>
        <v>110</v>
      </c>
      <c r="D30" s="89">
        <f>[1]설계내역서!$D$50</f>
        <v>110</v>
      </c>
      <c r="E30" s="85">
        <v>1</v>
      </c>
      <c r="F30" s="82">
        <f t="shared" ref="F30:F32" si="7">C30/$F$6</f>
        <v>13.75</v>
      </c>
    </row>
    <row r="31" spans="1:10" s="38" customFormat="1" ht="15.75" hidden="1" customHeight="1" x14ac:dyDescent="0.3">
      <c r="A31" s="135"/>
      <c r="B31" s="30" t="s">
        <v>44</v>
      </c>
      <c r="C31" s="97" t="e">
        <f t="shared" ref="C31" si="8">D31/E31</f>
        <v>#DIV/0!</v>
      </c>
      <c r="D31" s="88">
        <v>0</v>
      </c>
      <c r="E31" s="85">
        <v>0</v>
      </c>
      <c r="F31" s="82" t="e">
        <f t="shared" si="7"/>
        <v>#DIV/0!</v>
      </c>
    </row>
    <row r="32" spans="1:10" s="38" customFormat="1" ht="15.75" customHeight="1" x14ac:dyDescent="0.3">
      <c r="A32" s="136"/>
      <c r="B32" s="30" t="s">
        <v>57</v>
      </c>
      <c r="C32" s="32">
        <f t="shared" si="6"/>
        <v>416.66666666666669</v>
      </c>
      <c r="D32" s="89">
        <f>[1]설계내역서!$D$51</f>
        <v>1250</v>
      </c>
      <c r="E32" s="85">
        <v>3</v>
      </c>
      <c r="F32" s="82">
        <f t="shared" si="7"/>
        <v>52.083333333333336</v>
      </c>
    </row>
    <row r="33" spans="1:6" s="38" customFormat="1" ht="18" customHeight="1" x14ac:dyDescent="0.3">
      <c r="A33" s="29" t="s">
        <v>189</v>
      </c>
      <c r="B33" s="30" t="s">
        <v>29</v>
      </c>
      <c r="C33" s="26"/>
      <c r="D33" s="26"/>
      <c r="E33" s="27">
        <v>5</v>
      </c>
      <c r="F33" s="28" t="s">
        <v>39</v>
      </c>
    </row>
    <row r="34" spans="1:6" s="38" customFormat="1" ht="18" customHeight="1" x14ac:dyDescent="0.3">
      <c r="A34" s="53" t="s">
        <v>190</v>
      </c>
      <c r="B34" s="54"/>
      <c r="C34" s="47"/>
      <c r="D34" s="47"/>
      <c r="E34" s="48">
        <f>ROUND(SUM(E7:E33),0)</f>
        <v>73</v>
      </c>
      <c r="F34" s="55"/>
    </row>
    <row r="35" spans="1:6" s="38" customFormat="1" ht="18" customHeight="1" x14ac:dyDescent="0.3">
      <c r="A35" s="56" t="s">
        <v>20</v>
      </c>
      <c r="B35" s="57"/>
      <c r="C35" s="58"/>
      <c r="D35" s="58"/>
      <c r="E35" s="59">
        <v>5</v>
      </c>
      <c r="F35" s="60" t="s">
        <v>27</v>
      </c>
    </row>
    <row r="36" spans="1:6" s="38" customFormat="1" ht="18" customHeight="1" x14ac:dyDescent="0.3">
      <c r="A36" s="72"/>
      <c r="B36" s="61"/>
      <c r="C36" s="62"/>
      <c r="D36" s="62"/>
      <c r="E36" s="63"/>
      <c r="F36" s="64"/>
    </row>
    <row r="37" spans="1:6" s="3" customFormat="1" ht="18" customHeight="1" x14ac:dyDescent="0.3">
      <c r="A37" s="56" t="s">
        <v>28</v>
      </c>
      <c r="B37" s="57"/>
      <c r="C37" s="58"/>
      <c r="D37" s="58"/>
      <c r="E37" s="59">
        <f>ROUND(E5+E34+E35,0)</f>
        <v>83</v>
      </c>
      <c r="F37" s="60"/>
    </row>
    <row r="38" spans="1:6" ht="21.95" customHeight="1" x14ac:dyDescent="0.3">
      <c r="A38" s="6"/>
      <c r="B38" s="6"/>
      <c r="C38" s="4"/>
      <c r="D38" s="4"/>
      <c r="E38" s="4"/>
    </row>
    <row r="39" spans="1:6" ht="21.95" customHeight="1" x14ac:dyDescent="0.3">
      <c r="A39" s="6"/>
      <c r="B39" s="6"/>
      <c r="C39" s="4"/>
      <c r="D39" s="4"/>
      <c r="E39" s="4"/>
    </row>
    <row r="40" spans="1:6" ht="21.95" customHeight="1" x14ac:dyDescent="0.3">
      <c r="A40" s="6"/>
      <c r="B40" s="6"/>
      <c r="C40" s="4"/>
      <c r="D40" s="4"/>
      <c r="E40" s="4"/>
    </row>
    <row r="41" spans="1:6" ht="21.95" customHeight="1" x14ac:dyDescent="0.3">
      <c r="A41" s="6"/>
      <c r="B41" s="6"/>
      <c r="C41" s="4"/>
      <c r="D41" s="4"/>
      <c r="E41" s="4"/>
    </row>
    <row r="42" spans="1:6" ht="21.95" customHeight="1" x14ac:dyDescent="0.3">
      <c r="A42" s="6"/>
      <c r="B42" s="6"/>
      <c r="C42" s="4"/>
      <c r="D42" s="4"/>
      <c r="E42" s="4"/>
    </row>
    <row r="43" spans="1:6" ht="21.95" customHeight="1" x14ac:dyDescent="0.3">
      <c r="A43" s="6"/>
      <c r="B43" s="6"/>
      <c r="C43" s="4"/>
      <c r="D43" s="4"/>
      <c r="E43" s="4"/>
    </row>
    <row r="44" spans="1:6" ht="21.95" customHeight="1" x14ac:dyDescent="0.3">
      <c r="A44" s="6"/>
      <c r="B44" s="6"/>
      <c r="C44" s="4"/>
      <c r="D44" s="4"/>
      <c r="E44" s="4"/>
    </row>
    <row r="45" spans="1:6" ht="21.95" customHeight="1" x14ac:dyDescent="0.3">
      <c r="A45" s="6"/>
      <c r="B45" s="6"/>
      <c r="C45" s="4"/>
      <c r="D45" s="4"/>
      <c r="E45" s="4"/>
    </row>
    <row r="46" spans="1:6" ht="21.95" customHeight="1" x14ac:dyDescent="0.3">
      <c r="A46" s="6"/>
      <c r="B46" s="6"/>
      <c r="C46" s="4"/>
      <c r="D46" s="4"/>
      <c r="E46" s="4"/>
    </row>
    <row r="47" spans="1:6" ht="21.95" customHeight="1" x14ac:dyDescent="0.3">
      <c r="A47" s="6"/>
      <c r="B47" s="6"/>
      <c r="C47" s="4"/>
      <c r="D47" s="4"/>
      <c r="E47" s="4"/>
    </row>
    <row r="48" spans="1:6" ht="21.95" customHeight="1" x14ac:dyDescent="0.3">
      <c r="A48" s="6"/>
      <c r="B48" s="6"/>
      <c r="C48" s="4"/>
      <c r="D48" s="4"/>
      <c r="E48" s="4"/>
    </row>
    <row r="49" spans="1:5" ht="21.95" customHeight="1" x14ac:dyDescent="0.3">
      <c r="A49" s="6"/>
      <c r="B49" s="6"/>
      <c r="C49" s="4"/>
      <c r="D49" s="4"/>
      <c r="E49" s="4"/>
    </row>
    <row r="50" spans="1:5" ht="21.95" customHeight="1" x14ac:dyDescent="0.3">
      <c r="C50" s="4"/>
      <c r="D50" s="4"/>
      <c r="E50" s="4"/>
    </row>
    <row r="51" spans="1:5" ht="21.95" customHeight="1" x14ac:dyDescent="0.3"/>
  </sheetData>
  <mergeCells count="6">
    <mergeCell ref="A30:A32"/>
    <mergeCell ref="A21:A29"/>
    <mergeCell ref="A1:F1"/>
    <mergeCell ref="A2:B2"/>
    <mergeCell ref="A3:A5"/>
    <mergeCell ref="A7:A20"/>
  </mergeCells>
  <phoneticPr fontId="1" type="noConversion"/>
  <printOptions horizontalCentered="1"/>
  <pageMargins left="0.59055118110236227" right="0.59055118110236227" top="1.1599999999999999" bottom="0.59055118110236227" header="0" footer="0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BreakPreview" zoomScaleSheetLayoutView="100" workbookViewId="0">
      <selection activeCell="C8" sqref="C8:N8"/>
    </sheetView>
  </sheetViews>
  <sheetFormatPr defaultColWidth="15.625" defaultRowHeight="20.100000000000001" customHeight="1" x14ac:dyDescent="0.3"/>
  <cols>
    <col min="1" max="1" width="12.625" style="5" customWidth="1"/>
    <col min="2" max="2" width="14.625" style="5" customWidth="1"/>
    <col min="3" max="14" width="5.625" style="1" customWidth="1"/>
    <col min="15" max="15" width="25.625" style="1" customWidth="1"/>
    <col min="16" max="18" width="6.625" style="1" customWidth="1"/>
    <col min="19" max="16384" width="15.625" style="1"/>
  </cols>
  <sheetData>
    <row r="1" spans="1:15" s="2" customFormat="1" ht="30" customHeight="1" x14ac:dyDescent="0.3">
      <c r="A1" s="123" t="s">
        <v>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5"/>
    </row>
    <row r="2" spans="1:15" s="3" customFormat="1" ht="21.95" customHeight="1" x14ac:dyDescent="0.3">
      <c r="A2" s="147" t="s">
        <v>2</v>
      </c>
      <c r="B2" s="148"/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>
        <v>12</v>
      </c>
      <c r="O2" s="8" t="s">
        <v>12</v>
      </c>
    </row>
    <row r="3" spans="1:15" s="3" customFormat="1" ht="21.95" customHeight="1" x14ac:dyDescent="0.3">
      <c r="A3" s="128" t="s">
        <v>1</v>
      </c>
      <c r="B3" s="129"/>
      <c r="C3" s="9">
        <v>31</v>
      </c>
      <c r="D3" s="9">
        <v>28</v>
      </c>
      <c r="E3" s="9">
        <v>31</v>
      </c>
      <c r="F3" s="9">
        <v>30</v>
      </c>
      <c r="G3" s="9">
        <v>31</v>
      </c>
      <c r="H3" s="9">
        <v>30</v>
      </c>
      <c r="I3" s="9">
        <v>31</v>
      </c>
      <c r="J3" s="9">
        <v>31</v>
      </c>
      <c r="K3" s="9">
        <v>30</v>
      </c>
      <c r="L3" s="9">
        <v>31</v>
      </c>
      <c r="M3" s="9">
        <v>30</v>
      </c>
      <c r="N3" s="9">
        <v>31</v>
      </c>
      <c r="O3" s="14"/>
    </row>
    <row r="4" spans="1:15" ht="21.95" customHeight="1" x14ac:dyDescent="0.3">
      <c r="A4" s="130" t="s">
        <v>8</v>
      </c>
      <c r="B4" s="11" t="s">
        <v>5</v>
      </c>
      <c r="C4" s="10">
        <f>0+0+0.8+0+0.8+1.4+1.4+0.7+0.1+0</f>
        <v>5.2</v>
      </c>
      <c r="D4" s="10">
        <f>0+0+0.2+0+0.2+0.1+2.4+1.4+0.7+0.2</f>
        <v>5.2</v>
      </c>
      <c r="E4" s="10">
        <f>0+0+0+0+0+0+3.9+2.7+1.5+0.3</f>
        <v>8.4</v>
      </c>
      <c r="F4" s="10">
        <f>0+0+0+0+0+0+5.6+4.3+2.8+0.1</f>
        <v>12.799999999999999</v>
      </c>
      <c r="G4" s="10">
        <f>0.2+0+0+0+0+0+3.8+2.9+2+0.4</f>
        <v>9.3000000000000007</v>
      </c>
      <c r="H4" s="10">
        <f>0.1+0+0+0+0+0+5+3.8+1.9+0</f>
        <v>10.799999999999999</v>
      </c>
      <c r="I4" s="10">
        <f>4.7+0.9+0+0+0+0+8.2+7.1+4.3+0.2</f>
        <v>25.4</v>
      </c>
      <c r="J4" s="10">
        <f>8.1+2.2+0+0+0+0+7.5+6.1+3.6+0.4</f>
        <v>27.9</v>
      </c>
      <c r="K4" s="10">
        <f>0.3+0+0+0+0+0+4.9+3.8+2.5+0.1</f>
        <v>11.6</v>
      </c>
      <c r="L4" s="10">
        <f>0+0+0+0+0+0+3.1+2.5+1.7+0.1</f>
        <v>7.3999999999999995</v>
      </c>
      <c r="M4" s="10">
        <f>0+0+0+0+0+0+2.7+1.3+1+0</f>
        <v>5</v>
      </c>
      <c r="N4" s="10">
        <f>0+0+0.1+0.1+0.2+0.1+1.4+1.1+0.3+0.1</f>
        <v>3.4</v>
      </c>
      <c r="O4" s="17" t="s">
        <v>14</v>
      </c>
    </row>
    <row r="5" spans="1:15" ht="21.95" customHeight="1" x14ac:dyDescent="0.3">
      <c r="A5" s="131"/>
      <c r="B5" s="12" t="s">
        <v>6</v>
      </c>
      <c r="C5" s="13">
        <v>5</v>
      </c>
      <c r="D5" s="13">
        <v>7</v>
      </c>
      <c r="E5" s="13">
        <v>6</v>
      </c>
      <c r="F5" s="13">
        <v>4</v>
      </c>
      <c r="G5" s="13">
        <v>6</v>
      </c>
      <c r="H5" s="13">
        <v>6</v>
      </c>
      <c r="I5" s="13">
        <v>4</v>
      </c>
      <c r="J5" s="13">
        <v>5</v>
      </c>
      <c r="K5" s="13">
        <v>8</v>
      </c>
      <c r="L5" s="13">
        <v>6</v>
      </c>
      <c r="M5" s="13">
        <v>4</v>
      </c>
      <c r="N5" s="13">
        <v>6</v>
      </c>
      <c r="O5" s="18" t="s">
        <v>13</v>
      </c>
    </row>
    <row r="6" spans="1:15" ht="21.95" customHeight="1" x14ac:dyDescent="0.3">
      <c r="A6" s="131"/>
      <c r="B6" s="12" t="s">
        <v>7</v>
      </c>
      <c r="C6" s="13">
        <f>C4*C5/C3</f>
        <v>0.83870967741935487</v>
      </c>
      <c r="D6" s="13">
        <f t="shared" ref="D6:N6" si="0">D4*D5/D3</f>
        <v>1.3</v>
      </c>
      <c r="E6" s="13">
        <f t="shared" si="0"/>
        <v>1.6258064516129034</v>
      </c>
      <c r="F6" s="13">
        <f t="shared" si="0"/>
        <v>1.7066666666666666</v>
      </c>
      <c r="G6" s="13">
        <f t="shared" si="0"/>
        <v>1.8</v>
      </c>
      <c r="H6" s="13">
        <f t="shared" si="0"/>
        <v>2.1599999999999997</v>
      </c>
      <c r="I6" s="13">
        <f t="shared" si="0"/>
        <v>3.2774193548387096</v>
      </c>
      <c r="J6" s="13">
        <f t="shared" si="0"/>
        <v>4.5</v>
      </c>
      <c r="K6" s="13">
        <f t="shared" si="0"/>
        <v>3.0933333333333333</v>
      </c>
      <c r="L6" s="13">
        <f t="shared" si="0"/>
        <v>1.4322580645161289</v>
      </c>
      <c r="M6" s="13">
        <f t="shared" si="0"/>
        <v>0.66666666666666663</v>
      </c>
      <c r="N6" s="13">
        <f t="shared" si="0"/>
        <v>0.65806451612903216</v>
      </c>
      <c r="O6" s="18" t="s">
        <v>10</v>
      </c>
    </row>
    <row r="7" spans="1:15" ht="21.95" customHeight="1" x14ac:dyDescent="0.3">
      <c r="A7" s="131"/>
      <c r="B7" s="12" t="s">
        <v>4</v>
      </c>
      <c r="C7" s="13">
        <f>ROUNDDOWN(C4+C5-C6,0)</f>
        <v>9</v>
      </c>
      <c r="D7" s="13">
        <f t="shared" ref="D7:N7" si="1">ROUNDDOWN(D4+D5-D6,0)</f>
        <v>10</v>
      </c>
      <c r="E7" s="13">
        <f t="shared" si="1"/>
        <v>12</v>
      </c>
      <c r="F7" s="13">
        <f t="shared" si="1"/>
        <v>15</v>
      </c>
      <c r="G7" s="13">
        <f t="shared" si="1"/>
        <v>13</v>
      </c>
      <c r="H7" s="13">
        <f t="shared" si="1"/>
        <v>14</v>
      </c>
      <c r="I7" s="13">
        <f t="shared" si="1"/>
        <v>26</v>
      </c>
      <c r="J7" s="13">
        <f t="shared" si="1"/>
        <v>28</v>
      </c>
      <c r="K7" s="13">
        <f t="shared" si="1"/>
        <v>16</v>
      </c>
      <c r="L7" s="13">
        <f t="shared" si="1"/>
        <v>11</v>
      </c>
      <c r="M7" s="13">
        <f t="shared" si="1"/>
        <v>8</v>
      </c>
      <c r="N7" s="13">
        <f t="shared" si="1"/>
        <v>8</v>
      </c>
      <c r="O7" s="18"/>
    </row>
    <row r="8" spans="1:15" ht="21.95" customHeight="1" x14ac:dyDescent="0.3">
      <c r="A8" s="128" t="s">
        <v>0</v>
      </c>
      <c r="B8" s="129"/>
      <c r="C8" s="15">
        <f>C3-C7</f>
        <v>22</v>
      </c>
      <c r="D8" s="15">
        <f t="shared" ref="D8:N8" si="2">D3-D7</f>
        <v>18</v>
      </c>
      <c r="E8" s="15">
        <f t="shared" si="2"/>
        <v>19</v>
      </c>
      <c r="F8" s="15">
        <f t="shared" si="2"/>
        <v>15</v>
      </c>
      <c r="G8" s="15">
        <f t="shared" si="2"/>
        <v>18</v>
      </c>
      <c r="H8" s="15">
        <f t="shared" si="2"/>
        <v>16</v>
      </c>
      <c r="I8" s="15">
        <f t="shared" si="2"/>
        <v>5</v>
      </c>
      <c r="J8" s="15">
        <f t="shared" si="2"/>
        <v>3</v>
      </c>
      <c r="K8" s="15">
        <f t="shared" si="2"/>
        <v>14</v>
      </c>
      <c r="L8" s="15">
        <f t="shared" si="2"/>
        <v>20</v>
      </c>
      <c r="M8" s="15">
        <f t="shared" si="2"/>
        <v>22</v>
      </c>
      <c r="N8" s="15">
        <f t="shared" si="2"/>
        <v>23</v>
      </c>
      <c r="O8" s="19" t="s">
        <v>11</v>
      </c>
    </row>
    <row r="9" spans="1:15" ht="21.95" customHeight="1" x14ac:dyDescent="0.3">
      <c r="A9" s="145" t="s">
        <v>9</v>
      </c>
      <c r="B9" s="146"/>
      <c r="C9" s="16">
        <f>C8/C3</f>
        <v>0.70967741935483875</v>
      </c>
      <c r="D9" s="16">
        <f t="shared" ref="D9:N9" si="3">D8/D3</f>
        <v>0.6428571428571429</v>
      </c>
      <c r="E9" s="16">
        <f t="shared" si="3"/>
        <v>0.61290322580645162</v>
      </c>
      <c r="F9" s="16">
        <f t="shared" si="3"/>
        <v>0.5</v>
      </c>
      <c r="G9" s="16">
        <f t="shared" si="3"/>
        <v>0.58064516129032262</v>
      </c>
      <c r="H9" s="16">
        <f t="shared" si="3"/>
        <v>0.53333333333333333</v>
      </c>
      <c r="I9" s="16">
        <f t="shared" si="3"/>
        <v>0.16129032258064516</v>
      </c>
      <c r="J9" s="16">
        <f t="shared" si="3"/>
        <v>9.6774193548387094E-2</v>
      </c>
      <c r="K9" s="16">
        <f t="shared" si="3"/>
        <v>0.46666666666666667</v>
      </c>
      <c r="L9" s="16">
        <f t="shared" si="3"/>
        <v>0.64516129032258063</v>
      </c>
      <c r="M9" s="16">
        <f t="shared" si="3"/>
        <v>0.73333333333333328</v>
      </c>
      <c r="N9" s="16">
        <f t="shared" si="3"/>
        <v>0.74193548387096775</v>
      </c>
      <c r="O9" s="20"/>
    </row>
    <row r="10" spans="1:15" ht="21.95" customHeight="1" x14ac:dyDescent="0.3">
      <c r="A10" s="6"/>
      <c r="B10" s="6"/>
      <c r="C10" s="4">
        <f>C3</f>
        <v>31</v>
      </c>
      <c r="D10" s="4">
        <f t="shared" ref="D10:N10" si="4">D3</f>
        <v>28</v>
      </c>
      <c r="E10" s="4">
        <f t="shared" si="4"/>
        <v>31</v>
      </c>
      <c r="F10" s="4">
        <f t="shared" si="4"/>
        <v>30</v>
      </c>
      <c r="G10" s="4">
        <f t="shared" si="4"/>
        <v>31</v>
      </c>
      <c r="H10" s="4">
        <f t="shared" si="4"/>
        <v>30</v>
      </c>
      <c r="I10" s="4">
        <f t="shared" si="4"/>
        <v>31</v>
      </c>
      <c r="J10" s="4">
        <f t="shared" si="4"/>
        <v>31</v>
      </c>
      <c r="K10" s="4">
        <f t="shared" si="4"/>
        <v>30</v>
      </c>
      <c r="L10" s="4">
        <f t="shared" si="4"/>
        <v>31</v>
      </c>
      <c r="M10" s="4">
        <f t="shared" si="4"/>
        <v>30</v>
      </c>
      <c r="N10" s="4">
        <f t="shared" si="4"/>
        <v>31</v>
      </c>
    </row>
    <row r="11" spans="1:15" ht="21.95" customHeight="1" x14ac:dyDescent="0.3">
      <c r="A11" s="6"/>
      <c r="B11" s="6"/>
      <c r="C11" s="4">
        <f>C7+C8-C10</f>
        <v>0</v>
      </c>
      <c r="D11" s="4">
        <f t="shared" ref="D11:N11" si="5">D7+D8-D10</f>
        <v>0</v>
      </c>
      <c r="E11" s="4">
        <f t="shared" si="5"/>
        <v>0</v>
      </c>
      <c r="F11" s="4">
        <f t="shared" si="5"/>
        <v>0</v>
      </c>
      <c r="G11" s="4">
        <f t="shared" si="5"/>
        <v>0</v>
      </c>
      <c r="H11" s="4">
        <f t="shared" si="5"/>
        <v>0</v>
      </c>
      <c r="I11" s="4">
        <f t="shared" si="5"/>
        <v>0</v>
      </c>
      <c r="J11" s="4">
        <f t="shared" si="5"/>
        <v>0</v>
      </c>
      <c r="K11" s="4">
        <f t="shared" si="5"/>
        <v>0</v>
      </c>
      <c r="L11" s="4">
        <f t="shared" si="5"/>
        <v>0</v>
      </c>
      <c r="M11" s="4">
        <f t="shared" si="5"/>
        <v>0</v>
      </c>
      <c r="N11" s="4">
        <f t="shared" si="5"/>
        <v>0</v>
      </c>
    </row>
    <row r="12" spans="1:15" ht="21.95" customHeight="1" x14ac:dyDescent="0.3">
      <c r="A12" s="6"/>
      <c r="B12" s="6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5" ht="21.95" customHeight="1" x14ac:dyDescent="0.3">
      <c r="A13" s="6"/>
      <c r="B13" s="6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5" ht="21.95" customHeight="1" x14ac:dyDescent="0.3">
      <c r="A14" s="6"/>
      <c r="B14" s="6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5" ht="21.95" customHeight="1" x14ac:dyDescent="0.3">
      <c r="A15" s="6"/>
      <c r="B15" s="6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5" ht="21.95" customHeight="1" x14ac:dyDescent="0.3">
      <c r="A16" s="6"/>
      <c r="B16" s="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21.95" customHeight="1" x14ac:dyDescent="0.3">
      <c r="A17" s="6"/>
      <c r="B17" s="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21.95" customHeight="1" x14ac:dyDescent="0.3">
      <c r="A18" s="6"/>
      <c r="B18" s="6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21.95" customHeight="1" x14ac:dyDescent="0.3">
      <c r="A19" s="6"/>
      <c r="B19" s="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ht="21.95" customHeight="1" x14ac:dyDescent="0.3">
      <c r="A20" s="6"/>
      <c r="B20" s="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ht="21.95" customHeight="1" x14ac:dyDescent="0.3">
      <c r="A21" s="6"/>
      <c r="B21" s="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ht="21.95" customHeight="1" x14ac:dyDescent="0.3">
      <c r="A22" s="6"/>
      <c r="B22" s="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ht="21.95" customHeight="1" x14ac:dyDescent="0.3">
      <c r="A23" s="6"/>
      <c r="B23" s="6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ht="21.95" customHeight="1" x14ac:dyDescent="0.3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ht="21.95" customHeight="1" x14ac:dyDescent="0.3"/>
  </sheetData>
  <mergeCells count="6">
    <mergeCell ref="A9:B9"/>
    <mergeCell ref="A1:O1"/>
    <mergeCell ref="A4:A7"/>
    <mergeCell ref="A2:B2"/>
    <mergeCell ref="A3:B3"/>
    <mergeCell ref="A8:B8"/>
  </mergeCells>
  <phoneticPr fontId="1" type="noConversion"/>
  <printOptions horizontalCentered="1"/>
  <pageMargins left="0.78740157480314965" right="0.39370078740157483" top="0.98425196850393704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P98"/>
  <sheetViews>
    <sheetView workbookViewId="0">
      <selection activeCell="O103" sqref="O103"/>
    </sheetView>
  </sheetViews>
  <sheetFormatPr defaultRowHeight="16.5" x14ac:dyDescent="0.3"/>
  <sheetData>
    <row r="1" spans="2:16" x14ac:dyDescent="0.3">
      <c r="B1" s="149" t="s">
        <v>59</v>
      </c>
      <c r="C1" s="149" t="s">
        <v>60</v>
      </c>
      <c r="D1" s="149" t="s">
        <v>61</v>
      </c>
      <c r="E1" s="151" t="s">
        <v>186</v>
      </c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3"/>
    </row>
    <row r="2" spans="2:16" hidden="1" x14ac:dyDescent="0.3">
      <c r="B2" s="150"/>
      <c r="C2" s="150"/>
      <c r="D2" s="150"/>
      <c r="E2" s="73" t="s">
        <v>62</v>
      </c>
      <c r="F2" s="73" t="s">
        <v>63</v>
      </c>
      <c r="G2" s="73" t="s">
        <v>64</v>
      </c>
      <c r="H2" s="73" t="s">
        <v>65</v>
      </c>
      <c r="I2" s="73" t="s">
        <v>66</v>
      </c>
      <c r="J2" s="73" t="s">
        <v>67</v>
      </c>
      <c r="K2" s="73" t="s">
        <v>68</v>
      </c>
      <c r="L2" s="73" t="s">
        <v>69</v>
      </c>
      <c r="M2" s="73" t="s">
        <v>70</v>
      </c>
      <c r="N2" s="73" t="s">
        <v>71</v>
      </c>
      <c r="O2" s="73" t="s">
        <v>72</v>
      </c>
      <c r="P2" s="73" t="s">
        <v>73</v>
      </c>
    </row>
    <row r="3" spans="2:16" hidden="1" x14ac:dyDescent="0.3">
      <c r="B3" s="73">
        <v>1</v>
      </c>
      <c r="C3" s="73" t="s">
        <v>74</v>
      </c>
      <c r="D3" s="73" t="s">
        <v>75</v>
      </c>
      <c r="E3" s="73">
        <v>1.8</v>
      </c>
      <c r="F3" s="73">
        <v>1.9</v>
      </c>
      <c r="G3" s="73">
        <v>2.7</v>
      </c>
      <c r="H3" s="73">
        <v>2.2000000000000002</v>
      </c>
      <c r="I3" s="73">
        <v>1.7</v>
      </c>
      <c r="J3" s="73">
        <v>2.1</v>
      </c>
      <c r="K3" s="73">
        <v>5.6</v>
      </c>
      <c r="L3" s="73">
        <v>6.2</v>
      </c>
      <c r="M3" s="73">
        <v>4.0999999999999996</v>
      </c>
      <c r="N3" s="73">
        <v>1.8</v>
      </c>
      <c r="O3" s="73">
        <v>3</v>
      </c>
      <c r="P3" s="73">
        <v>1.3</v>
      </c>
    </row>
    <row r="4" spans="2:16" hidden="1" x14ac:dyDescent="0.3">
      <c r="B4" s="73">
        <v>2</v>
      </c>
      <c r="C4" s="73" t="s">
        <v>74</v>
      </c>
      <c r="D4" s="73" t="s">
        <v>76</v>
      </c>
      <c r="E4" s="73">
        <v>1.2</v>
      </c>
      <c r="F4" s="73">
        <v>1.3</v>
      </c>
      <c r="G4" s="73">
        <v>1.9</v>
      </c>
      <c r="H4" s="73">
        <v>1.9</v>
      </c>
      <c r="I4" s="73">
        <v>2.2000000000000002</v>
      </c>
      <c r="J4" s="73">
        <v>3</v>
      </c>
      <c r="K4" s="73">
        <v>6.6</v>
      </c>
      <c r="L4" s="73">
        <v>5.7</v>
      </c>
      <c r="M4" s="73">
        <v>3.7</v>
      </c>
      <c r="N4" s="73">
        <v>2.1</v>
      </c>
      <c r="O4" s="73">
        <v>1.9</v>
      </c>
      <c r="P4" s="73">
        <v>0.7</v>
      </c>
    </row>
    <row r="5" spans="2:16" hidden="1" x14ac:dyDescent="0.3">
      <c r="B5" s="73">
        <v>3</v>
      </c>
      <c r="C5" s="73" t="s">
        <v>74</v>
      </c>
      <c r="D5" s="73" t="s">
        <v>77</v>
      </c>
      <c r="E5" s="73">
        <v>1.5</v>
      </c>
      <c r="F5" s="73">
        <v>1.8</v>
      </c>
      <c r="G5" s="73">
        <v>2.5</v>
      </c>
      <c r="H5" s="73">
        <v>1.9</v>
      </c>
      <c r="I5" s="73">
        <v>1.6</v>
      </c>
      <c r="J5" s="73">
        <v>1.7</v>
      </c>
      <c r="K5" s="73">
        <v>4.5</v>
      </c>
      <c r="L5" s="73">
        <v>5.3</v>
      </c>
      <c r="M5" s="73">
        <v>4</v>
      </c>
      <c r="N5" s="73">
        <v>2.1</v>
      </c>
      <c r="O5" s="73">
        <v>2.4</v>
      </c>
      <c r="P5" s="73">
        <v>1.2</v>
      </c>
    </row>
    <row r="6" spans="2:16" hidden="1" x14ac:dyDescent="0.3">
      <c r="B6" s="73">
        <v>4</v>
      </c>
      <c r="C6" s="73" t="s">
        <v>74</v>
      </c>
      <c r="D6" s="73" t="s">
        <v>78</v>
      </c>
      <c r="E6" s="73">
        <v>1.4</v>
      </c>
      <c r="F6" s="73">
        <v>2.1</v>
      </c>
      <c r="G6" s="73">
        <v>2.2000000000000002</v>
      </c>
      <c r="H6" s="73">
        <v>1.9</v>
      </c>
      <c r="I6" s="73">
        <v>1.5</v>
      </c>
      <c r="J6" s="73">
        <v>1.6</v>
      </c>
      <c r="K6" s="73">
        <v>5</v>
      </c>
      <c r="L6" s="73">
        <v>6</v>
      </c>
      <c r="M6" s="73">
        <v>4</v>
      </c>
      <c r="N6" s="73">
        <v>1.7</v>
      </c>
      <c r="O6" s="73">
        <v>3</v>
      </c>
      <c r="P6" s="73">
        <v>1.2</v>
      </c>
    </row>
    <row r="7" spans="2:16" hidden="1" x14ac:dyDescent="0.3">
      <c r="B7" s="73">
        <v>5</v>
      </c>
      <c r="C7" s="73" t="s">
        <v>74</v>
      </c>
      <c r="D7" s="73" t="s">
        <v>79</v>
      </c>
      <c r="E7" s="73">
        <v>0.5</v>
      </c>
      <c r="F7" s="73">
        <v>0.8</v>
      </c>
      <c r="G7" s="73">
        <v>1.7</v>
      </c>
      <c r="H7" s="73">
        <v>2.7</v>
      </c>
      <c r="I7" s="73">
        <v>2</v>
      </c>
      <c r="J7" s="73">
        <v>3.7</v>
      </c>
      <c r="K7" s="73">
        <v>5.7</v>
      </c>
      <c r="L7" s="73">
        <v>5.8</v>
      </c>
      <c r="M7" s="73">
        <v>3.7</v>
      </c>
      <c r="N7" s="73">
        <v>1.6</v>
      </c>
      <c r="O7" s="73">
        <v>1.5</v>
      </c>
      <c r="P7" s="73">
        <v>0.6</v>
      </c>
    </row>
    <row r="8" spans="2:16" hidden="1" x14ac:dyDescent="0.3">
      <c r="B8" s="73">
        <v>6</v>
      </c>
      <c r="C8" s="73" t="s">
        <v>74</v>
      </c>
      <c r="D8" s="73" t="s">
        <v>80</v>
      </c>
      <c r="E8" s="73">
        <v>1.4</v>
      </c>
      <c r="F8" s="73">
        <v>1.8</v>
      </c>
      <c r="G8" s="73">
        <v>2.2000000000000002</v>
      </c>
      <c r="H8" s="73">
        <v>2.7</v>
      </c>
      <c r="I8" s="73">
        <v>1.9</v>
      </c>
      <c r="J8" s="73">
        <v>2.2000000000000002</v>
      </c>
      <c r="K8" s="73">
        <v>5.9</v>
      </c>
      <c r="L8" s="73">
        <v>6.1</v>
      </c>
      <c r="M8" s="73">
        <v>2.9</v>
      </c>
      <c r="N8" s="73">
        <v>1.7</v>
      </c>
      <c r="O8" s="73">
        <v>3.2</v>
      </c>
      <c r="P8" s="73">
        <v>1.5</v>
      </c>
    </row>
    <row r="9" spans="2:16" hidden="1" x14ac:dyDescent="0.3">
      <c r="B9" s="73">
        <v>7</v>
      </c>
      <c r="C9" s="73" t="s">
        <v>74</v>
      </c>
      <c r="D9" s="73" t="s">
        <v>81</v>
      </c>
      <c r="E9" s="73">
        <v>0.3</v>
      </c>
      <c r="F9" s="73">
        <v>1.1000000000000001</v>
      </c>
      <c r="G9" s="73">
        <v>1.8</v>
      </c>
      <c r="H9" s="73">
        <v>2.1</v>
      </c>
      <c r="I9" s="73">
        <v>1.7</v>
      </c>
      <c r="J9" s="73">
        <v>3.3</v>
      </c>
      <c r="K9" s="73">
        <v>6.9</v>
      </c>
      <c r="L9" s="73">
        <v>6.5</v>
      </c>
      <c r="M9" s="73">
        <v>2.8</v>
      </c>
      <c r="N9" s="73">
        <v>1.6</v>
      </c>
      <c r="O9" s="73">
        <v>1</v>
      </c>
      <c r="P9" s="73">
        <v>0.7</v>
      </c>
    </row>
    <row r="10" spans="2:16" hidden="1" x14ac:dyDescent="0.3">
      <c r="B10" s="73">
        <v>8</v>
      </c>
      <c r="C10" s="73" t="s">
        <v>74</v>
      </c>
      <c r="D10" s="73" t="s">
        <v>82</v>
      </c>
      <c r="E10" s="73">
        <v>0.3</v>
      </c>
      <c r="F10" s="73">
        <v>0.9</v>
      </c>
      <c r="G10" s="73">
        <v>1.3</v>
      </c>
      <c r="H10" s="73">
        <v>2.8</v>
      </c>
      <c r="I10" s="73">
        <v>2.2000000000000002</v>
      </c>
      <c r="J10" s="73">
        <v>3.2</v>
      </c>
      <c r="K10" s="73">
        <v>7.8</v>
      </c>
      <c r="L10" s="73">
        <v>6</v>
      </c>
      <c r="M10" s="73">
        <v>2.8</v>
      </c>
      <c r="N10" s="73">
        <v>1.7</v>
      </c>
      <c r="O10" s="73">
        <v>1.3</v>
      </c>
      <c r="P10" s="73">
        <v>0.9</v>
      </c>
    </row>
    <row r="11" spans="2:16" hidden="1" x14ac:dyDescent="0.3">
      <c r="B11" s="73">
        <v>9</v>
      </c>
      <c r="C11" s="73" t="s">
        <v>74</v>
      </c>
      <c r="D11" s="73" t="s">
        <v>83</v>
      </c>
      <c r="E11" s="73">
        <v>0.2</v>
      </c>
      <c r="F11" s="73">
        <v>0.7</v>
      </c>
      <c r="G11" s="73">
        <v>1.2</v>
      </c>
      <c r="H11" s="73">
        <v>2.7</v>
      </c>
      <c r="I11" s="73">
        <v>2.8</v>
      </c>
      <c r="J11" s="73">
        <v>3.2</v>
      </c>
      <c r="K11" s="73">
        <v>8.5</v>
      </c>
      <c r="L11" s="73">
        <v>5.9</v>
      </c>
      <c r="M11" s="73">
        <v>2.7</v>
      </c>
      <c r="N11" s="73">
        <v>1.7</v>
      </c>
      <c r="O11" s="73">
        <v>1.5</v>
      </c>
      <c r="P11" s="73">
        <v>0.7</v>
      </c>
    </row>
    <row r="12" spans="2:16" hidden="1" x14ac:dyDescent="0.3">
      <c r="B12" s="73">
        <v>10</v>
      </c>
      <c r="C12" s="73" t="s">
        <v>74</v>
      </c>
      <c r="D12" s="73" t="s">
        <v>84</v>
      </c>
      <c r="E12" s="73">
        <v>0.1</v>
      </c>
      <c r="F12" s="73">
        <v>0.7</v>
      </c>
      <c r="G12" s="73">
        <v>0.8</v>
      </c>
      <c r="H12" s="73">
        <v>2</v>
      </c>
      <c r="I12" s="73">
        <v>1.5</v>
      </c>
      <c r="J12" s="73">
        <v>1.9</v>
      </c>
      <c r="K12" s="73">
        <v>5.6</v>
      </c>
      <c r="L12" s="73">
        <v>4.5</v>
      </c>
      <c r="M12" s="73">
        <v>2.7</v>
      </c>
      <c r="N12" s="73">
        <v>1.1000000000000001</v>
      </c>
      <c r="O12" s="73">
        <v>1.2</v>
      </c>
      <c r="P12" s="73">
        <v>0.4</v>
      </c>
    </row>
    <row r="13" spans="2:16" hidden="1" x14ac:dyDescent="0.3">
      <c r="B13" s="73">
        <v>11</v>
      </c>
      <c r="C13" s="73" t="s">
        <v>74</v>
      </c>
      <c r="D13" s="73" t="s">
        <v>85</v>
      </c>
      <c r="E13" s="73">
        <v>0.1</v>
      </c>
      <c r="F13" s="73">
        <v>0.8</v>
      </c>
      <c r="G13" s="73">
        <v>1</v>
      </c>
      <c r="H13" s="73">
        <v>2.2999999999999998</v>
      </c>
      <c r="I13" s="73">
        <v>2.8</v>
      </c>
      <c r="J13" s="73">
        <v>2.8</v>
      </c>
      <c r="K13" s="73">
        <v>8.9</v>
      </c>
      <c r="L13" s="73">
        <v>6.4</v>
      </c>
      <c r="M13" s="73">
        <v>2.9</v>
      </c>
      <c r="N13" s="73">
        <v>1.6</v>
      </c>
      <c r="O13" s="73">
        <v>1.6</v>
      </c>
      <c r="P13" s="73">
        <v>0.6</v>
      </c>
    </row>
    <row r="14" spans="2:16" hidden="1" x14ac:dyDescent="0.3">
      <c r="B14" s="73">
        <v>12</v>
      </c>
      <c r="C14" s="73" t="s">
        <v>74</v>
      </c>
      <c r="D14" s="73" t="s">
        <v>86</v>
      </c>
      <c r="E14" s="73">
        <v>0.2</v>
      </c>
      <c r="F14" s="73">
        <v>0.8</v>
      </c>
      <c r="G14" s="73">
        <v>1</v>
      </c>
      <c r="H14" s="73">
        <v>2.1</v>
      </c>
      <c r="I14" s="73">
        <v>2.9</v>
      </c>
      <c r="J14" s="73">
        <v>3.6</v>
      </c>
      <c r="K14" s="73">
        <v>8.3000000000000007</v>
      </c>
      <c r="L14" s="73">
        <v>5.6</v>
      </c>
      <c r="M14" s="73">
        <v>2.6</v>
      </c>
      <c r="N14" s="73">
        <v>1.7</v>
      </c>
      <c r="O14" s="73">
        <v>1.6</v>
      </c>
      <c r="P14" s="73">
        <v>0.9</v>
      </c>
    </row>
    <row r="15" spans="2:16" hidden="1" x14ac:dyDescent="0.3">
      <c r="B15" s="73">
        <v>13</v>
      </c>
      <c r="C15" s="73" t="s">
        <v>74</v>
      </c>
      <c r="D15" s="73" t="s">
        <v>87</v>
      </c>
      <c r="E15" s="73">
        <v>0.1</v>
      </c>
      <c r="F15" s="73">
        <v>0.7</v>
      </c>
      <c r="G15" s="73">
        <v>1.2</v>
      </c>
      <c r="H15" s="73">
        <v>2</v>
      </c>
      <c r="I15" s="73">
        <v>2.1</v>
      </c>
      <c r="J15" s="73">
        <v>3</v>
      </c>
      <c r="K15" s="73">
        <v>7.5</v>
      </c>
      <c r="L15" s="73">
        <v>6</v>
      </c>
      <c r="M15" s="73">
        <v>3.2</v>
      </c>
      <c r="N15" s="73">
        <v>1.6</v>
      </c>
      <c r="O15" s="73">
        <v>1.4</v>
      </c>
      <c r="P15" s="73">
        <v>0.5</v>
      </c>
    </row>
    <row r="16" spans="2:16" hidden="1" x14ac:dyDescent="0.3">
      <c r="B16" s="73">
        <v>14</v>
      </c>
      <c r="C16" s="73" t="s">
        <v>88</v>
      </c>
      <c r="D16" s="73" t="s">
        <v>89</v>
      </c>
      <c r="E16" s="73">
        <v>0.1</v>
      </c>
      <c r="F16" s="73">
        <v>0.7</v>
      </c>
      <c r="G16" s="73">
        <v>1</v>
      </c>
      <c r="H16" s="73">
        <v>2.2000000000000002</v>
      </c>
      <c r="I16" s="73">
        <v>3</v>
      </c>
      <c r="J16" s="73">
        <v>3.2</v>
      </c>
      <c r="K16" s="73">
        <v>8.8000000000000007</v>
      </c>
      <c r="L16" s="73">
        <v>7</v>
      </c>
      <c r="M16" s="73">
        <v>2.6</v>
      </c>
      <c r="N16" s="73">
        <v>1.7</v>
      </c>
      <c r="O16" s="73">
        <v>1.3</v>
      </c>
      <c r="P16" s="73">
        <v>0.9</v>
      </c>
    </row>
    <row r="17" spans="2:16" hidden="1" x14ac:dyDescent="0.3">
      <c r="B17" s="73">
        <v>15</v>
      </c>
      <c r="C17" s="73" t="s">
        <v>88</v>
      </c>
      <c r="D17" s="73" t="s">
        <v>90</v>
      </c>
      <c r="E17" s="73">
        <v>2.4</v>
      </c>
      <c r="F17" s="73">
        <v>3.1</v>
      </c>
      <c r="G17" s="73">
        <v>5.0999999999999996</v>
      </c>
      <c r="H17" s="73">
        <v>5.6</v>
      </c>
      <c r="I17" s="73">
        <v>4.4000000000000004</v>
      </c>
      <c r="J17" s="73">
        <v>6.9</v>
      </c>
      <c r="K17" s="73">
        <v>4.9000000000000004</v>
      </c>
      <c r="L17" s="73">
        <v>7.3</v>
      </c>
      <c r="M17" s="73">
        <v>4.7</v>
      </c>
      <c r="N17" s="73">
        <v>3</v>
      </c>
      <c r="O17" s="73">
        <v>3.5</v>
      </c>
      <c r="P17" s="73">
        <v>2</v>
      </c>
    </row>
    <row r="18" spans="2:16" hidden="1" x14ac:dyDescent="0.3">
      <c r="B18" s="73">
        <v>16</v>
      </c>
      <c r="C18" s="73" t="s">
        <v>88</v>
      </c>
      <c r="D18" s="73" t="s">
        <v>91</v>
      </c>
      <c r="E18" s="73">
        <v>0.2</v>
      </c>
      <c r="F18" s="73">
        <v>1</v>
      </c>
      <c r="G18" s="73">
        <v>1.5</v>
      </c>
      <c r="H18" s="73">
        <v>2.4</v>
      </c>
      <c r="I18" s="73">
        <v>2.7</v>
      </c>
      <c r="J18" s="73">
        <v>3</v>
      </c>
      <c r="K18" s="73">
        <v>8.4</v>
      </c>
      <c r="L18" s="73">
        <v>5.9</v>
      </c>
      <c r="M18" s="73">
        <v>3</v>
      </c>
      <c r="N18" s="73">
        <v>2.1</v>
      </c>
      <c r="O18" s="73">
        <v>1.3</v>
      </c>
      <c r="P18" s="73">
        <v>0.8</v>
      </c>
    </row>
    <row r="19" spans="2:16" hidden="1" x14ac:dyDescent="0.3">
      <c r="B19" s="73">
        <v>17</v>
      </c>
      <c r="C19" s="73" t="s">
        <v>88</v>
      </c>
      <c r="D19" s="73" t="s">
        <v>92</v>
      </c>
      <c r="E19" s="73">
        <v>0.2</v>
      </c>
      <c r="F19" s="73">
        <v>0.9</v>
      </c>
      <c r="G19" s="73">
        <v>1.4</v>
      </c>
      <c r="H19" s="73">
        <v>1.8</v>
      </c>
      <c r="I19" s="73">
        <v>2.6</v>
      </c>
      <c r="J19" s="73">
        <v>3.5</v>
      </c>
      <c r="K19" s="73">
        <v>8.8000000000000007</v>
      </c>
      <c r="L19" s="73">
        <v>7</v>
      </c>
      <c r="M19" s="73">
        <v>3</v>
      </c>
      <c r="N19" s="73">
        <v>1.6</v>
      </c>
      <c r="O19" s="73">
        <v>1.5</v>
      </c>
      <c r="P19" s="73">
        <v>0.8</v>
      </c>
    </row>
    <row r="20" spans="2:16" hidden="1" x14ac:dyDescent="0.3">
      <c r="B20" s="73">
        <v>18</v>
      </c>
      <c r="C20" s="73" t="s">
        <v>88</v>
      </c>
      <c r="D20" s="73" t="s">
        <v>93</v>
      </c>
      <c r="E20" s="73">
        <v>0.4</v>
      </c>
      <c r="F20" s="73">
        <v>1.3</v>
      </c>
      <c r="G20" s="73">
        <v>1.4</v>
      </c>
      <c r="H20" s="73">
        <v>2.6</v>
      </c>
      <c r="I20" s="73">
        <v>2.2999999999999998</v>
      </c>
      <c r="J20" s="73">
        <v>2.9</v>
      </c>
      <c r="K20" s="73">
        <v>7.6</v>
      </c>
      <c r="L20" s="73">
        <v>5.8</v>
      </c>
      <c r="M20" s="73">
        <v>2.8</v>
      </c>
      <c r="N20" s="73">
        <v>1.6</v>
      </c>
      <c r="O20" s="73">
        <v>1.6</v>
      </c>
      <c r="P20" s="73">
        <v>0.7</v>
      </c>
    </row>
    <row r="21" spans="2:16" hidden="1" x14ac:dyDescent="0.3">
      <c r="B21" s="73">
        <v>19</v>
      </c>
      <c r="C21" s="73" t="s">
        <v>88</v>
      </c>
      <c r="D21" s="73" t="s">
        <v>94</v>
      </c>
      <c r="E21" s="73">
        <v>0.2</v>
      </c>
      <c r="F21" s="73">
        <v>0.9</v>
      </c>
      <c r="G21" s="73">
        <v>1</v>
      </c>
      <c r="H21" s="73">
        <v>2.2000000000000002</v>
      </c>
      <c r="I21" s="73">
        <v>2.9</v>
      </c>
      <c r="J21" s="73">
        <v>3.2</v>
      </c>
      <c r="K21" s="73">
        <v>8.5</v>
      </c>
      <c r="L21" s="73">
        <v>5.6</v>
      </c>
      <c r="M21" s="73">
        <v>2.2000000000000002</v>
      </c>
      <c r="N21" s="73">
        <v>1.5</v>
      </c>
      <c r="O21" s="73">
        <v>1.4</v>
      </c>
      <c r="P21" s="73">
        <v>0.8</v>
      </c>
    </row>
    <row r="22" spans="2:16" hidden="1" x14ac:dyDescent="0.3">
      <c r="B22" s="73">
        <v>20</v>
      </c>
      <c r="C22" s="73" t="s">
        <v>95</v>
      </c>
      <c r="D22" s="73" t="s">
        <v>96</v>
      </c>
      <c r="E22" s="73">
        <v>0.8</v>
      </c>
      <c r="F22" s="73">
        <v>1.6</v>
      </c>
      <c r="G22" s="73">
        <v>3.6</v>
      </c>
      <c r="H22" s="73">
        <v>4.7</v>
      </c>
      <c r="I22" s="73">
        <v>4.0999999999999996</v>
      </c>
      <c r="J22" s="73">
        <v>4.3</v>
      </c>
      <c r="K22" s="73">
        <v>6.1</v>
      </c>
      <c r="L22" s="73">
        <v>5.4</v>
      </c>
      <c r="M22" s="73">
        <v>3.9</v>
      </c>
      <c r="N22" s="73">
        <v>2.5</v>
      </c>
      <c r="O22" s="73">
        <v>2.5</v>
      </c>
      <c r="P22" s="73">
        <v>1.3</v>
      </c>
    </row>
    <row r="23" spans="2:16" hidden="1" x14ac:dyDescent="0.3">
      <c r="B23" s="73">
        <v>21</v>
      </c>
      <c r="C23" s="73" t="s">
        <v>95</v>
      </c>
      <c r="D23" s="73" t="s">
        <v>97</v>
      </c>
      <c r="E23" s="73">
        <v>0.3</v>
      </c>
      <c r="F23" s="73">
        <v>0.9</v>
      </c>
      <c r="G23" s="73">
        <v>2.2000000000000002</v>
      </c>
      <c r="H23" s="73">
        <v>3</v>
      </c>
      <c r="I23" s="73">
        <v>2.4</v>
      </c>
      <c r="J23" s="73">
        <v>2.6</v>
      </c>
      <c r="K23" s="73">
        <v>6.7</v>
      </c>
      <c r="L23" s="73">
        <v>5.9</v>
      </c>
      <c r="M23" s="73">
        <v>3.1</v>
      </c>
      <c r="N23" s="73">
        <v>2.2999999999999998</v>
      </c>
      <c r="O23" s="73">
        <v>1.5</v>
      </c>
      <c r="P23" s="73">
        <v>0.6</v>
      </c>
    </row>
    <row r="24" spans="2:16" hidden="1" x14ac:dyDescent="0.3">
      <c r="B24" s="73">
        <v>22</v>
      </c>
      <c r="C24" s="73" t="s">
        <v>95</v>
      </c>
      <c r="D24" s="73" t="s">
        <v>98</v>
      </c>
      <c r="E24" s="73">
        <v>0.7</v>
      </c>
      <c r="F24" s="73">
        <v>1.6</v>
      </c>
      <c r="G24" s="73">
        <v>2.9</v>
      </c>
      <c r="H24" s="73">
        <v>3.9</v>
      </c>
      <c r="I24" s="73">
        <v>3.2</v>
      </c>
      <c r="J24" s="73">
        <v>3.2</v>
      </c>
      <c r="K24" s="73">
        <v>5.6</v>
      </c>
      <c r="L24" s="73">
        <v>4.3</v>
      </c>
      <c r="M24" s="73">
        <v>3.8</v>
      </c>
      <c r="N24" s="73">
        <v>1.8</v>
      </c>
      <c r="O24" s="73">
        <v>1.4</v>
      </c>
      <c r="P24" s="73">
        <v>1</v>
      </c>
    </row>
    <row r="25" spans="2:16" hidden="1" x14ac:dyDescent="0.3">
      <c r="B25" s="73">
        <v>23</v>
      </c>
      <c r="C25" s="73" t="s">
        <v>95</v>
      </c>
      <c r="D25" s="73" t="s">
        <v>99</v>
      </c>
      <c r="E25" s="73">
        <v>1</v>
      </c>
      <c r="F25" s="73">
        <v>1.9</v>
      </c>
      <c r="G25" s="73">
        <v>3.3</v>
      </c>
      <c r="H25" s="73">
        <v>4.3</v>
      </c>
      <c r="I25" s="73">
        <v>3.7</v>
      </c>
      <c r="J25" s="73">
        <v>4.2</v>
      </c>
      <c r="K25" s="73">
        <v>6.2</v>
      </c>
      <c r="L25" s="73">
        <v>6.3</v>
      </c>
      <c r="M25" s="73">
        <v>3.9</v>
      </c>
      <c r="N25" s="73">
        <v>2.6</v>
      </c>
      <c r="O25" s="73">
        <v>2.1</v>
      </c>
      <c r="P25" s="73">
        <v>1.1000000000000001</v>
      </c>
    </row>
    <row r="26" spans="2:16" hidden="1" x14ac:dyDescent="0.3">
      <c r="B26" s="73">
        <v>24</v>
      </c>
      <c r="C26" s="73" t="s">
        <v>95</v>
      </c>
      <c r="D26" s="73" t="s">
        <v>100</v>
      </c>
      <c r="E26" s="73">
        <v>0.5</v>
      </c>
      <c r="F26" s="73">
        <v>1.2</v>
      </c>
      <c r="G26" s="73">
        <v>2.1</v>
      </c>
      <c r="H26" s="73">
        <v>3.7</v>
      </c>
      <c r="I26" s="73">
        <v>2.9</v>
      </c>
      <c r="J26" s="73">
        <v>2.2999999999999998</v>
      </c>
      <c r="K26" s="73">
        <v>6.4</v>
      </c>
      <c r="L26" s="73">
        <v>5.8</v>
      </c>
      <c r="M26" s="73">
        <v>3.3</v>
      </c>
      <c r="N26" s="73">
        <v>1.8</v>
      </c>
      <c r="O26" s="73">
        <v>1.5</v>
      </c>
      <c r="P26" s="73">
        <v>0.9</v>
      </c>
    </row>
    <row r="27" spans="2:16" hidden="1" x14ac:dyDescent="0.3">
      <c r="B27" s="73">
        <v>25</v>
      </c>
      <c r="C27" s="73" t="s">
        <v>95</v>
      </c>
      <c r="D27" s="73" t="s">
        <v>101</v>
      </c>
      <c r="E27" s="73">
        <v>0.5</v>
      </c>
      <c r="F27" s="73">
        <v>1.1000000000000001</v>
      </c>
      <c r="G27" s="73">
        <v>2.2999999999999998</v>
      </c>
      <c r="H27" s="73">
        <v>3.8</v>
      </c>
      <c r="I27" s="73">
        <v>2.6</v>
      </c>
      <c r="J27" s="73">
        <v>2.2999999999999998</v>
      </c>
      <c r="K27" s="73">
        <v>5.8</v>
      </c>
      <c r="L27" s="73">
        <v>4.4000000000000004</v>
      </c>
      <c r="M27" s="73">
        <v>3.2</v>
      </c>
      <c r="N27" s="73">
        <v>1.9</v>
      </c>
      <c r="O27" s="73">
        <v>1.6</v>
      </c>
      <c r="P27" s="73">
        <v>0.9</v>
      </c>
    </row>
    <row r="28" spans="2:16" hidden="1" x14ac:dyDescent="0.3">
      <c r="B28" s="73">
        <v>26</v>
      </c>
      <c r="C28" s="73" t="s">
        <v>95</v>
      </c>
      <c r="D28" s="73" t="s">
        <v>102</v>
      </c>
      <c r="E28" s="73">
        <v>0.7</v>
      </c>
      <c r="F28" s="73">
        <v>1.2</v>
      </c>
      <c r="G28" s="73">
        <v>2.2000000000000002</v>
      </c>
      <c r="H28" s="73">
        <v>4</v>
      </c>
      <c r="I28" s="73">
        <v>2.5</v>
      </c>
      <c r="J28" s="73">
        <v>3.2</v>
      </c>
      <c r="K28" s="73">
        <v>6.4</v>
      </c>
      <c r="L28" s="73">
        <v>6.2</v>
      </c>
      <c r="M28" s="73">
        <v>3.7</v>
      </c>
      <c r="N28" s="73">
        <v>2.5</v>
      </c>
      <c r="O28" s="73">
        <v>1.6</v>
      </c>
      <c r="P28" s="73">
        <v>1</v>
      </c>
    </row>
    <row r="29" spans="2:16" hidden="1" x14ac:dyDescent="0.3">
      <c r="B29" s="73">
        <v>27</v>
      </c>
      <c r="C29" s="73" t="s">
        <v>95</v>
      </c>
      <c r="D29" s="73" t="s">
        <v>103</v>
      </c>
      <c r="E29" s="73">
        <v>0.3</v>
      </c>
      <c r="F29" s="73">
        <v>0.6</v>
      </c>
      <c r="G29" s="73">
        <v>1.8</v>
      </c>
      <c r="H29" s="73">
        <v>3</v>
      </c>
      <c r="I29" s="73">
        <v>1.6</v>
      </c>
      <c r="J29" s="73">
        <v>2.1</v>
      </c>
      <c r="K29" s="73">
        <v>5.0999999999999996</v>
      </c>
      <c r="L29" s="73">
        <v>4.5999999999999996</v>
      </c>
      <c r="M29" s="73">
        <v>3.2</v>
      </c>
      <c r="N29" s="73">
        <v>2.2000000000000002</v>
      </c>
      <c r="O29" s="73">
        <v>1.4</v>
      </c>
      <c r="P29" s="73">
        <v>0.9</v>
      </c>
    </row>
    <row r="30" spans="2:16" hidden="1" x14ac:dyDescent="0.3">
      <c r="B30" s="73">
        <v>28</v>
      </c>
      <c r="C30" s="73" t="s">
        <v>95</v>
      </c>
      <c r="D30" s="73" t="s">
        <v>104</v>
      </c>
      <c r="E30" s="73">
        <v>0.2</v>
      </c>
      <c r="F30" s="73">
        <v>0.6</v>
      </c>
      <c r="G30" s="73">
        <v>1.4</v>
      </c>
      <c r="H30" s="73">
        <v>2.4</v>
      </c>
      <c r="I30" s="73">
        <v>2.2999999999999998</v>
      </c>
      <c r="J30" s="73">
        <v>2.5</v>
      </c>
      <c r="K30" s="73">
        <v>4.9000000000000004</v>
      </c>
      <c r="L30" s="73">
        <v>5.4</v>
      </c>
      <c r="M30" s="73">
        <v>2.7</v>
      </c>
      <c r="N30" s="73">
        <v>1.5</v>
      </c>
      <c r="O30" s="73">
        <v>1.1000000000000001</v>
      </c>
      <c r="P30" s="73">
        <v>0.6</v>
      </c>
    </row>
    <row r="31" spans="2:16" hidden="1" x14ac:dyDescent="0.3">
      <c r="B31" s="73">
        <v>29</v>
      </c>
      <c r="C31" s="73" t="s">
        <v>95</v>
      </c>
      <c r="D31" s="73" t="s">
        <v>105</v>
      </c>
      <c r="E31" s="73">
        <v>0.7</v>
      </c>
      <c r="F31" s="73">
        <v>1.4</v>
      </c>
      <c r="G31" s="73">
        <v>2.7</v>
      </c>
      <c r="H31" s="73">
        <v>4.3</v>
      </c>
      <c r="I31" s="73">
        <v>2.9</v>
      </c>
      <c r="J31" s="73">
        <v>3.8</v>
      </c>
      <c r="K31" s="73">
        <v>7.1</v>
      </c>
      <c r="L31" s="73">
        <v>6.1</v>
      </c>
      <c r="M31" s="73">
        <v>3.8</v>
      </c>
      <c r="N31" s="73">
        <v>2.5</v>
      </c>
      <c r="O31" s="73">
        <v>1.3</v>
      </c>
      <c r="P31" s="73">
        <v>1.1000000000000001</v>
      </c>
    </row>
    <row r="32" spans="2:16" hidden="1" x14ac:dyDescent="0.3">
      <c r="B32" s="73">
        <v>30</v>
      </c>
      <c r="C32" s="73" t="s">
        <v>95</v>
      </c>
      <c r="D32" s="73" t="s">
        <v>106</v>
      </c>
      <c r="E32" s="73">
        <v>0.8</v>
      </c>
      <c r="F32" s="73">
        <v>1.5</v>
      </c>
      <c r="G32" s="73">
        <v>2.7</v>
      </c>
      <c r="H32" s="73">
        <v>4.5999999999999996</v>
      </c>
      <c r="I32" s="73">
        <v>3.1</v>
      </c>
      <c r="J32" s="73">
        <v>3.5</v>
      </c>
      <c r="K32" s="73">
        <v>6.1</v>
      </c>
      <c r="L32" s="73">
        <v>5</v>
      </c>
      <c r="M32" s="73">
        <v>3.3</v>
      </c>
      <c r="N32" s="73">
        <v>2.1</v>
      </c>
      <c r="O32" s="73">
        <v>1.7</v>
      </c>
      <c r="P32" s="73">
        <v>0.9</v>
      </c>
    </row>
    <row r="33" spans="2:16" hidden="1" x14ac:dyDescent="0.3">
      <c r="B33" s="73">
        <v>31</v>
      </c>
      <c r="C33" s="73" t="s">
        <v>95</v>
      </c>
      <c r="D33" s="73" t="s">
        <v>107</v>
      </c>
      <c r="E33" s="73">
        <v>0.8</v>
      </c>
      <c r="F33" s="73">
        <v>1.5</v>
      </c>
      <c r="G33" s="73">
        <v>3.1</v>
      </c>
      <c r="H33" s="73">
        <v>4.4000000000000004</v>
      </c>
      <c r="I33" s="73">
        <v>3.7</v>
      </c>
      <c r="J33" s="73">
        <v>3.8</v>
      </c>
      <c r="K33" s="73">
        <v>6.3</v>
      </c>
      <c r="L33" s="73">
        <v>5</v>
      </c>
      <c r="M33" s="73">
        <v>3.5</v>
      </c>
      <c r="N33" s="73">
        <v>2.1</v>
      </c>
      <c r="O33" s="73">
        <v>1.9</v>
      </c>
      <c r="P33" s="73">
        <v>1.1000000000000001</v>
      </c>
    </row>
    <row r="34" spans="2:16" hidden="1" x14ac:dyDescent="0.3">
      <c r="B34" s="73">
        <v>32</v>
      </c>
      <c r="C34" s="73" t="s">
        <v>95</v>
      </c>
      <c r="D34" s="73" t="s">
        <v>108</v>
      </c>
      <c r="E34" s="73">
        <v>0.2</v>
      </c>
      <c r="F34" s="73">
        <v>0.6</v>
      </c>
      <c r="G34" s="73">
        <v>1.6</v>
      </c>
      <c r="H34" s="73">
        <v>2.1</v>
      </c>
      <c r="I34" s="73">
        <v>1.6</v>
      </c>
      <c r="J34" s="73">
        <v>1.5</v>
      </c>
      <c r="K34" s="73">
        <v>5.2</v>
      </c>
      <c r="L34" s="73">
        <v>5</v>
      </c>
      <c r="M34" s="73">
        <v>2.6</v>
      </c>
      <c r="N34" s="73">
        <v>2.2999999999999998</v>
      </c>
      <c r="O34" s="73">
        <v>1.3</v>
      </c>
      <c r="P34" s="73">
        <v>0.7</v>
      </c>
    </row>
    <row r="35" spans="2:16" hidden="1" x14ac:dyDescent="0.3">
      <c r="B35" s="73">
        <v>33</v>
      </c>
      <c r="C35" s="73" t="s">
        <v>95</v>
      </c>
      <c r="D35" s="73" t="s">
        <v>109</v>
      </c>
      <c r="E35" s="73">
        <v>0.4</v>
      </c>
      <c r="F35" s="73">
        <v>0.9</v>
      </c>
      <c r="G35" s="73">
        <v>2.2999999999999998</v>
      </c>
      <c r="H35" s="73">
        <v>3.5</v>
      </c>
      <c r="I35" s="73">
        <v>2.8</v>
      </c>
      <c r="J35" s="73">
        <v>2.2999999999999998</v>
      </c>
      <c r="K35" s="73">
        <v>6.9</v>
      </c>
      <c r="L35" s="73">
        <v>6</v>
      </c>
      <c r="M35" s="73">
        <v>3.4</v>
      </c>
      <c r="N35" s="73">
        <v>2.4</v>
      </c>
      <c r="O35" s="73">
        <v>1.5</v>
      </c>
      <c r="P35" s="73">
        <v>1</v>
      </c>
    </row>
    <row r="36" spans="2:16" x14ac:dyDescent="0.3">
      <c r="B36" s="73">
        <v>34</v>
      </c>
      <c r="C36" s="73" t="s">
        <v>110</v>
      </c>
      <c r="D36" s="73" t="s">
        <v>111</v>
      </c>
      <c r="E36" s="73">
        <v>0.4</v>
      </c>
      <c r="F36" s="73">
        <v>0.5</v>
      </c>
      <c r="G36" s="73">
        <v>1.5</v>
      </c>
      <c r="H36" s="73">
        <v>2.2000000000000002</v>
      </c>
      <c r="I36" s="73">
        <v>1.3</v>
      </c>
      <c r="J36" s="73">
        <v>1.6</v>
      </c>
      <c r="K36" s="73">
        <v>3</v>
      </c>
      <c r="L36" s="73">
        <v>3.5</v>
      </c>
      <c r="M36" s="73">
        <v>3.8</v>
      </c>
      <c r="N36" s="73">
        <v>1.7</v>
      </c>
      <c r="O36" s="73">
        <v>1.4</v>
      </c>
      <c r="P36" s="73">
        <v>0.9</v>
      </c>
    </row>
    <row r="37" spans="2:16" x14ac:dyDescent="0.3">
      <c r="B37" s="73">
        <v>35</v>
      </c>
      <c r="C37" s="73" t="s">
        <v>110</v>
      </c>
      <c r="D37" s="73" t="s">
        <v>112</v>
      </c>
      <c r="E37" s="73">
        <v>0.4</v>
      </c>
      <c r="F37" s="73">
        <v>0.8</v>
      </c>
      <c r="G37" s="73">
        <v>1.4</v>
      </c>
      <c r="H37" s="73">
        <v>2.8</v>
      </c>
      <c r="I37" s="73">
        <v>2.2000000000000002</v>
      </c>
      <c r="J37" s="73">
        <v>2.5</v>
      </c>
      <c r="K37" s="73">
        <v>5.2</v>
      </c>
      <c r="L37" s="73">
        <v>5.9</v>
      </c>
      <c r="M37" s="73">
        <v>2.7</v>
      </c>
      <c r="N37" s="73">
        <v>2</v>
      </c>
      <c r="O37" s="73">
        <v>1.2</v>
      </c>
      <c r="P37" s="73">
        <v>0.8</v>
      </c>
    </row>
    <row r="38" spans="2:16" x14ac:dyDescent="0.3">
      <c r="B38" s="73">
        <v>36</v>
      </c>
      <c r="C38" s="73" t="s">
        <v>110</v>
      </c>
      <c r="D38" s="73" t="s">
        <v>113</v>
      </c>
      <c r="E38" s="73">
        <v>0.3</v>
      </c>
      <c r="F38" s="73">
        <v>1.2</v>
      </c>
      <c r="G38" s="73">
        <v>2.1</v>
      </c>
      <c r="H38" s="73">
        <v>2.9</v>
      </c>
      <c r="I38" s="73">
        <v>2.5</v>
      </c>
      <c r="J38" s="73">
        <v>2.7</v>
      </c>
      <c r="K38" s="73">
        <v>6.8</v>
      </c>
      <c r="L38" s="73">
        <v>7</v>
      </c>
      <c r="M38" s="73">
        <v>2.8</v>
      </c>
      <c r="N38" s="73">
        <v>1.8</v>
      </c>
      <c r="O38" s="73">
        <v>1.7</v>
      </c>
      <c r="P38" s="73">
        <v>1</v>
      </c>
    </row>
    <row r="39" spans="2:16" x14ac:dyDescent="0.3">
      <c r="B39" s="92">
        <v>37</v>
      </c>
      <c r="C39" s="92" t="s">
        <v>110</v>
      </c>
      <c r="D39" s="92" t="s">
        <v>114</v>
      </c>
      <c r="E39" s="92">
        <v>0.3</v>
      </c>
      <c r="F39" s="92">
        <v>0.8</v>
      </c>
      <c r="G39" s="92">
        <v>1.4</v>
      </c>
      <c r="H39" s="92">
        <v>2.7</v>
      </c>
      <c r="I39" s="92">
        <v>2.8</v>
      </c>
      <c r="J39" s="92">
        <v>3.3</v>
      </c>
      <c r="K39" s="92">
        <v>6.1</v>
      </c>
      <c r="L39" s="92">
        <v>6.2</v>
      </c>
      <c r="M39" s="92">
        <v>2.7</v>
      </c>
      <c r="N39" s="92">
        <v>1.8</v>
      </c>
      <c r="O39" s="92">
        <v>1.2</v>
      </c>
      <c r="P39" s="92">
        <v>0.8</v>
      </c>
    </row>
    <row r="40" spans="2:16" x14ac:dyDescent="0.3">
      <c r="B40" s="73">
        <v>38</v>
      </c>
      <c r="C40" s="73" t="s">
        <v>110</v>
      </c>
      <c r="D40" s="73" t="s">
        <v>115</v>
      </c>
      <c r="E40" s="73">
        <v>0.3</v>
      </c>
      <c r="F40" s="73">
        <v>0.9</v>
      </c>
      <c r="G40" s="73">
        <v>1.8</v>
      </c>
      <c r="H40" s="73">
        <v>2.7</v>
      </c>
      <c r="I40" s="73">
        <v>1.9</v>
      </c>
      <c r="J40" s="73">
        <v>2.4</v>
      </c>
      <c r="K40" s="73">
        <v>6.3</v>
      </c>
      <c r="L40" s="73">
        <v>5.6</v>
      </c>
      <c r="M40" s="73">
        <v>2.8</v>
      </c>
      <c r="N40" s="73">
        <v>2.2000000000000002</v>
      </c>
      <c r="O40" s="73">
        <v>1.5</v>
      </c>
      <c r="P40" s="73">
        <v>0.7</v>
      </c>
    </row>
    <row r="41" spans="2:16" x14ac:dyDescent="0.3">
      <c r="B41" s="73">
        <v>39</v>
      </c>
      <c r="C41" s="73" t="s">
        <v>110</v>
      </c>
      <c r="D41" s="73" t="s">
        <v>116</v>
      </c>
      <c r="E41" s="73">
        <v>0.3</v>
      </c>
      <c r="F41" s="73">
        <v>1</v>
      </c>
      <c r="G41" s="73">
        <v>1.8</v>
      </c>
      <c r="H41" s="73">
        <v>2.5</v>
      </c>
      <c r="I41" s="73">
        <v>2.2000000000000002</v>
      </c>
      <c r="J41" s="73">
        <v>2.7</v>
      </c>
      <c r="K41" s="73">
        <v>5.2</v>
      </c>
      <c r="L41" s="73">
        <v>6.6</v>
      </c>
      <c r="M41" s="73">
        <v>3.2</v>
      </c>
      <c r="N41" s="73">
        <v>1.8</v>
      </c>
      <c r="O41" s="73">
        <v>1.3</v>
      </c>
      <c r="P41" s="73">
        <v>0.9</v>
      </c>
    </row>
    <row r="42" spans="2:16" x14ac:dyDescent="0.3">
      <c r="B42" s="73">
        <v>40</v>
      </c>
      <c r="C42" s="73" t="s">
        <v>110</v>
      </c>
      <c r="D42" s="73" t="s">
        <v>117</v>
      </c>
      <c r="E42" s="73">
        <v>0.9</v>
      </c>
      <c r="F42" s="73">
        <v>1.1000000000000001</v>
      </c>
      <c r="G42" s="73">
        <v>1.3</v>
      </c>
      <c r="H42" s="73">
        <v>2.8</v>
      </c>
      <c r="I42" s="73">
        <v>1.7</v>
      </c>
      <c r="J42" s="73">
        <v>2.5</v>
      </c>
      <c r="K42" s="73">
        <v>3.9</v>
      </c>
      <c r="L42" s="73">
        <v>4.3</v>
      </c>
      <c r="M42" s="73">
        <v>3.1</v>
      </c>
      <c r="N42" s="73">
        <v>2.5</v>
      </c>
      <c r="O42" s="73">
        <v>2.2000000000000002</v>
      </c>
      <c r="P42" s="73">
        <v>1</v>
      </c>
    </row>
    <row r="43" spans="2:16" x14ac:dyDescent="0.3">
      <c r="B43" s="73">
        <v>41</v>
      </c>
      <c r="C43" s="73" t="s">
        <v>110</v>
      </c>
      <c r="D43" s="73" t="s">
        <v>118</v>
      </c>
      <c r="E43" s="73">
        <v>0.2</v>
      </c>
      <c r="F43" s="73">
        <v>1.2</v>
      </c>
      <c r="G43" s="73">
        <v>2.1</v>
      </c>
      <c r="H43" s="73">
        <v>3.1</v>
      </c>
      <c r="I43" s="73">
        <v>2.2000000000000002</v>
      </c>
      <c r="J43" s="73">
        <v>3.2</v>
      </c>
      <c r="K43" s="73">
        <v>6.4</v>
      </c>
      <c r="L43" s="73">
        <v>6.9</v>
      </c>
      <c r="M43" s="73">
        <v>3.1</v>
      </c>
      <c r="N43" s="73">
        <v>1.9</v>
      </c>
      <c r="O43" s="73">
        <v>1.6</v>
      </c>
      <c r="P43" s="73">
        <v>0.8</v>
      </c>
    </row>
    <row r="44" spans="2:16" x14ac:dyDescent="0.3">
      <c r="B44" s="73">
        <v>42</v>
      </c>
      <c r="C44" s="73" t="s">
        <v>110</v>
      </c>
      <c r="D44" s="73" t="s">
        <v>119</v>
      </c>
      <c r="E44" s="73">
        <v>0.3</v>
      </c>
      <c r="F44" s="73">
        <v>0.5</v>
      </c>
      <c r="G44" s="73">
        <v>2.2000000000000002</v>
      </c>
      <c r="H44" s="73">
        <v>3.1</v>
      </c>
      <c r="I44" s="73">
        <v>2.5</v>
      </c>
      <c r="J44" s="73">
        <v>2.4</v>
      </c>
      <c r="K44" s="73">
        <v>5.2</v>
      </c>
      <c r="L44" s="73">
        <v>5.4</v>
      </c>
      <c r="M44" s="73">
        <v>2.9</v>
      </c>
      <c r="N44" s="73">
        <v>2.4</v>
      </c>
      <c r="O44" s="73">
        <v>1.2</v>
      </c>
      <c r="P44" s="73">
        <v>1.2</v>
      </c>
    </row>
    <row r="45" spans="2:16" x14ac:dyDescent="0.3">
      <c r="B45" s="73">
        <v>43</v>
      </c>
      <c r="C45" s="73" t="s">
        <v>110</v>
      </c>
      <c r="D45" s="73" t="s">
        <v>120</v>
      </c>
      <c r="E45" s="73">
        <v>6.4</v>
      </c>
      <c r="F45" s="73">
        <v>3.6</v>
      </c>
      <c r="G45" s="73">
        <v>2.9</v>
      </c>
      <c r="H45" s="73">
        <v>3.1</v>
      </c>
      <c r="I45" s="73">
        <v>2.4</v>
      </c>
      <c r="J45" s="73">
        <v>2.2000000000000002</v>
      </c>
      <c r="K45" s="73">
        <v>3.1</v>
      </c>
      <c r="L45" s="73">
        <v>3.6</v>
      </c>
      <c r="M45" s="73">
        <v>3.5</v>
      </c>
      <c r="N45" s="73">
        <v>3.7</v>
      </c>
      <c r="O45" s="73">
        <v>4.0999999999999996</v>
      </c>
      <c r="P45" s="73">
        <v>5.8</v>
      </c>
    </row>
    <row r="46" spans="2:16" x14ac:dyDescent="0.3">
      <c r="B46" s="73">
        <v>44</v>
      </c>
      <c r="C46" s="73" t="s">
        <v>110</v>
      </c>
      <c r="D46" s="73" t="s">
        <v>121</v>
      </c>
      <c r="E46" s="73">
        <v>1.2</v>
      </c>
      <c r="F46" s="73">
        <v>1.4</v>
      </c>
      <c r="G46" s="73">
        <v>1.5</v>
      </c>
      <c r="H46" s="73">
        <v>2.7</v>
      </c>
      <c r="I46" s="73">
        <v>1.6</v>
      </c>
      <c r="J46" s="73">
        <v>2</v>
      </c>
      <c r="K46" s="73">
        <v>4</v>
      </c>
      <c r="L46" s="73">
        <v>4.5</v>
      </c>
      <c r="M46" s="73">
        <v>3.3</v>
      </c>
      <c r="N46" s="73">
        <v>2.1</v>
      </c>
      <c r="O46" s="73">
        <v>1.8</v>
      </c>
      <c r="P46" s="73">
        <v>1.3</v>
      </c>
    </row>
    <row r="47" spans="2:16" x14ac:dyDescent="0.3">
      <c r="B47" s="73">
        <v>45</v>
      </c>
      <c r="C47" s="73" t="s">
        <v>110</v>
      </c>
      <c r="D47" s="73" t="s">
        <v>122</v>
      </c>
      <c r="E47" s="73">
        <v>0.1</v>
      </c>
      <c r="F47" s="73">
        <v>0.4</v>
      </c>
      <c r="G47" s="73">
        <v>1</v>
      </c>
      <c r="H47" s="73">
        <v>2.2999999999999998</v>
      </c>
      <c r="I47" s="73">
        <v>1.3</v>
      </c>
      <c r="J47" s="73">
        <v>1.8</v>
      </c>
      <c r="K47" s="73">
        <v>3.4</v>
      </c>
      <c r="L47" s="73">
        <v>3.7</v>
      </c>
      <c r="M47" s="73">
        <v>2.9</v>
      </c>
      <c r="N47" s="73">
        <v>2.1</v>
      </c>
      <c r="O47" s="73">
        <v>0.9</v>
      </c>
      <c r="P47" s="73">
        <v>0.6</v>
      </c>
    </row>
    <row r="48" spans="2:16" x14ac:dyDescent="0.3">
      <c r="B48" s="73">
        <v>46</v>
      </c>
      <c r="C48" s="73" t="s">
        <v>110</v>
      </c>
      <c r="D48" s="73" t="s">
        <v>123</v>
      </c>
      <c r="E48" s="73">
        <v>1.1000000000000001</v>
      </c>
      <c r="F48" s="73">
        <v>1.3</v>
      </c>
      <c r="G48" s="73">
        <v>2.2000000000000002</v>
      </c>
      <c r="H48" s="73">
        <v>3</v>
      </c>
      <c r="I48" s="73">
        <v>2</v>
      </c>
      <c r="J48" s="73">
        <v>2.8</v>
      </c>
      <c r="K48" s="73">
        <v>4.5</v>
      </c>
      <c r="L48" s="73">
        <v>4.2</v>
      </c>
      <c r="M48" s="73">
        <v>3.2</v>
      </c>
      <c r="N48" s="73">
        <v>2.5</v>
      </c>
      <c r="O48" s="73">
        <v>1.5</v>
      </c>
      <c r="P48" s="73">
        <v>1.1000000000000001</v>
      </c>
    </row>
    <row r="49" spans="2:16" hidden="1" x14ac:dyDescent="0.3">
      <c r="B49" s="73">
        <v>47</v>
      </c>
      <c r="C49" s="73" t="s">
        <v>124</v>
      </c>
      <c r="D49" s="73" t="s">
        <v>125</v>
      </c>
      <c r="E49" s="73">
        <v>0.6</v>
      </c>
      <c r="F49" s="73">
        <v>0.9</v>
      </c>
      <c r="G49" s="73">
        <v>2.1</v>
      </c>
      <c r="H49" s="73">
        <v>3.7</v>
      </c>
      <c r="I49" s="73">
        <v>2.9</v>
      </c>
      <c r="J49" s="73">
        <v>3</v>
      </c>
      <c r="K49" s="73">
        <v>7.3</v>
      </c>
      <c r="L49" s="73">
        <v>5.9</v>
      </c>
      <c r="M49" s="73">
        <v>3</v>
      </c>
      <c r="N49" s="73">
        <v>2</v>
      </c>
      <c r="O49" s="73">
        <v>1.6</v>
      </c>
      <c r="P49" s="73">
        <v>0.9</v>
      </c>
    </row>
    <row r="50" spans="2:16" x14ac:dyDescent="0.3">
      <c r="B50" s="73">
        <v>48</v>
      </c>
      <c r="C50" s="73" t="s">
        <v>126</v>
      </c>
      <c r="D50" s="73" t="s">
        <v>127</v>
      </c>
      <c r="E50" s="73">
        <v>1</v>
      </c>
      <c r="F50" s="73">
        <v>1.8</v>
      </c>
      <c r="G50" s="73">
        <v>2.5</v>
      </c>
      <c r="H50" s="73">
        <v>3.8</v>
      </c>
      <c r="I50" s="73">
        <v>3.2</v>
      </c>
      <c r="J50" s="73">
        <v>4.7</v>
      </c>
      <c r="K50" s="73">
        <v>3.9</v>
      </c>
      <c r="L50" s="73">
        <v>4.9000000000000004</v>
      </c>
      <c r="M50" s="73">
        <v>3</v>
      </c>
      <c r="N50" s="73">
        <v>1.9</v>
      </c>
      <c r="O50" s="73">
        <v>2.7</v>
      </c>
      <c r="P50" s="73">
        <v>1.1000000000000001</v>
      </c>
    </row>
    <row r="51" spans="2:16" x14ac:dyDescent="0.3">
      <c r="B51" s="73">
        <v>49</v>
      </c>
      <c r="C51" s="73" t="s">
        <v>126</v>
      </c>
      <c r="D51" s="73" t="s">
        <v>128</v>
      </c>
      <c r="E51" s="73">
        <v>0.4</v>
      </c>
      <c r="F51" s="73">
        <v>0.6</v>
      </c>
      <c r="G51" s="73">
        <v>2.1</v>
      </c>
      <c r="H51" s="73">
        <v>2.9</v>
      </c>
      <c r="I51" s="73">
        <v>2.6</v>
      </c>
      <c r="J51" s="73">
        <v>2.8</v>
      </c>
      <c r="K51" s="73">
        <v>6.1</v>
      </c>
      <c r="L51" s="73">
        <v>5.7</v>
      </c>
      <c r="M51" s="73">
        <v>2.9</v>
      </c>
      <c r="N51" s="73">
        <v>2.2000000000000002</v>
      </c>
      <c r="O51" s="73">
        <v>1.1000000000000001</v>
      </c>
      <c r="P51" s="73">
        <v>0.9</v>
      </c>
    </row>
    <row r="52" spans="2:16" ht="27" x14ac:dyDescent="0.3">
      <c r="B52" s="73">
        <v>50</v>
      </c>
      <c r="C52" s="73" t="s">
        <v>126</v>
      </c>
      <c r="D52" s="73" t="s">
        <v>129</v>
      </c>
      <c r="E52" s="73">
        <v>0</v>
      </c>
      <c r="F52" s="73">
        <v>0</v>
      </c>
      <c r="G52" s="73">
        <v>0.6</v>
      </c>
      <c r="H52" s="73">
        <v>0.6</v>
      </c>
      <c r="I52" s="73">
        <v>0.2</v>
      </c>
      <c r="J52" s="73">
        <v>0</v>
      </c>
      <c r="K52" s="73">
        <v>0.5</v>
      </c>
      <c r="L52" s="73">
        <v>1.1000000000000001</v>
      </c>
      <c r="M52" s="73">
        <v>0.1</v>
      </c>
      <c r="N52" s="73">
        <v>0.7</v>
      </c>
      <c r="O52" s="73">
        <v>0.3</v>
      </c>
      <c r="P52" s="73">
        <v>0</v>
      </c>
    </row>
    <row r="53" spans="2:16" hidden="1" x14ac:dyDescent="0.3">
      <c r="B53" s="73">
        <v>51</v>
      </c>
      <c r="C53" s="73" t="s">
        <v>130</v>
      </c>
      <c r="D53" s="73" t="s">
        <v>131</v>
      </c>
      <c r="E53" s="73">
        <v>0.4</v>
      </c>
      <c r="F53" s="73">
        <v>1</v>
      </c>
      <c r="G53" s="73">
        <v>1.7</v>
      </c>
      <c r="H53" s="73">
        <v>3.2</v>
      </c>
      <c r="I53" s="73">
        <v>2.6</v>
      </c>
      <c r="J53" s="73">
        <v>3.2</v>
      </c>
      <c r="K53" s="73">
        <v>7.6</v>
      </c>
      <c r="L53" s="73">
        <v>6.8</v>
      </c>
      <c r="M53" s="73">
        <v>3.5</v>
      </c>
      <c r="N53" s="73">
        <v>1.7</v>
      </c>
      <c r="O53" s="73">
        <v>1.7</v>
      </c>
      <c r="P53" s="73">
        <v>1.1000000000000001</v>
      </c>
    </row>
    <row r="54" spans="2:16" hidden="1" x14ac:dyDescent="0.3">
      <c r="B54" s="73">
        <v>52</v>
      </c>
      <c r="C54" s="73" t="s">
        <v>132</v>
      </c>
      <c r="D54" s="73" t="s">
        <v>133</v>
      </c>
      <c r="E54" s="73">
        <v>0.8</v>
      </c>
      <c r="F54" s="73">
        <v>1.6</v>
      </c>
      <c r="G54" s="73">
        <v>3.2</v>
      </c>
      <c r="H54" s="73">
        <v>4.7</v>
      </c>
      <c r="I54" s="73">
        <v>3.3</v>
      </c>
      <c r="J54" s="73">
        <v>3.3</v>
      </c>
      <c r="K54" s="73">
        <v>5</v>
      </c>
      <c r="L54" s="73">
        <v>4.4000000000000004</v>
      </c>
      <c r="M54" s="73">
        <v>3.3</v>
      </c>
      <c r="N54" s="73">
        <v>2.2000000000000002</v>
      </c>
      <c r="O54" s="73">
        <v>1.9</v>
      </c>
      <c r="P54" s="73">
        <v>1.1000000000000001</v>
      </c>
    </row>
    <row r="55" spans="2:16" hidden="1" x14ac:dyDescent="0.3">
      <c r="B55" s="73">
        <v>53</v>
      </c>
      <c r="C55" s="73" t="s">
        <v>134</v>
      </c>
      <c r="D55" s="73" t="s">
        <v>135</v>
      </c>
      <c r="E55" s="73">
        <v>0.2</v>
      </c>
      <c r="F55" s="73">
        <v>1</v>
      </c>
      <c r="G55" s="73">
        <v>1</v>
      </c>
      <c r="H55" s="73">
        <v>2.1</v>
      </c>
      <c r="I55" s="73">
        <v>2.5</v>
      </c>
      <c r="J55" s="73">
        <v>3.4</v>
      </c>
      <c r="K55" s="73">
        <v>8.3000000000000007</v>
      </c>
      <c r="L55" s="73">
        <v>5.9</v>
      </c>
      <c r="M55" s="73">
        <v>3.1</v>
      </c>
      <c r="N55" s="73">
        <v>1.8</v>
      </c>
      <c r="O55" s="73">
        <v>1.2</v>
      </c>
      <c r="P55" s="73">
        <v>0.8</v>
      </c>
    </row>
    <row r="56" spans="2:16" hidden="1" x14ac:dyDescent="0.3">
      <c r="B56" s="73">
        <v>54</v>
      </c>
      <c r="C56" s="73" t="s">
        <v>136</v>
      </c>
      <c r="D56" s="73" t="s">
        <v>137</v>
      </c>
      <c r="E56" s="73">
        <v>1.4</v>
      </c>
      <c r="F56" s="73">
        <v>1.7</v>
      </c>
      <c r="G56" s="73">
        <v>2.2999999999999998</v>
      </c>
      <c r="H56" s="73">
        <v>3.6</v>
      </c>
      <c r="I56" s="73">
        <v>2.6</v>
      </c>
      <c r="J56" s="73">
        <v>2.2999999999999998</v>
      </c>
      <c r="K56" s="73">
        <v>5.4</v>
      </c>
      <c r="L56" s="73">
        <v>3.6</v>
      </c>
      <c r="M56" s="73">
        <v>3.6</v>
      </c>
      <c r="N56" s="73">
        <v>2</v>
      </c>
      <c r="O56" s="73">
        <v>1.6</v>
      </c>
      <c r="P56" s="73">
        <v>1.2</v>
      </c>
    </row>
    <row r="57" spans="2:16" hidden="1" x14ac:dyDescent="0.3">
      <c r="B57" s="73">
        <v>55</v>
      </c>
      <c r="C57" s="73" t="s">
        <v>138</v>
      </c>
      <c r="D57" s="73" t="s">
        <v>139</v>
      </c>
      <c r="E57" s="73">
        <v>0.1</v>
      </c>
      <c r="F57" s="73">
        <v>0.9</v>
      </c>
      <c r="G57" s="73">
        <v>0.8</v>
      </c>
      <c r="H57" s="73">
        <v>1.9</v>
      </c>
      <c r="I57" s="73">
        <v>3.1</v>
      </c>
      <c r="J57" s="73">
        <v>2.7</v>
      </c>
      <c r="K57" s="73">
        <v>8.3000000000000007</v>
      </c>
      <c r="L57" s="73">
        <v>4.4000000000000004</v>
      </c>
      <c r="M57" s="73">
        <v>2.5</v>
      </c>
      <c r="N57" s="73">
        <v>1.6</v>
      </c>
      <c r="O57" s="73">
        <v>1.3</v>
      </c>
      <c r="P57" s="73">
        <v>0.9</v>
      </c>
    </row>
    <row r="58" spans="2:16" ht="27" hidden="1" x14ac:dyDescent="0.3">
      <c r="B58" s="73">
        <v>56</v>
      </c>
      <c r="C58" s="73" t="s">
        <v>138</v>
      </c>
      <c r="D58" s="73" t="s">
        <v>140</v>
      </c>
      <c r="E58" s="73">
        <v>0.1</v>
      </c>
      <c r="F58" s="73">
        <v>0.7</v>
      </c>
      <c r="G58" s="73">
        <v>0.4</v>
      </c>
      <c r="H58" s="73">
        <v>1.4</v>
      </c>
      <c r="I58" s="73">
        <v>1.6</v>
      </c>
      <c r="J58" s="73">
        <v>2</v>
      </c>
      <c r="K58" s="73">
        <v>5.3</v>
      </c>
      <c r="L58" s="73">
        <v>3.7</v>
      </c>
      <c r="M58" s="73">
        <v>2.1</v>
      </c>
      <c r="N58" s="73">
        <v>1</v>
      </c>
      <c r="O58" s="73">
        <v>1.1000000000000001</v>
      </c>
      <c r="P58" s="73">
        <v>0.4</v>
      </c>
    </row>
    <row r="59" spans="2:16" hidden="1" x14ac:dyDescent="0.3">
      <c r="B59" s="73">
        <v>57</v>
      </c>
      <c r="C59" s="73" t="s">
        <v>138</v>
      </c>
      <c r="D59" s="73" t="s">
        <v>141</v>
      </c>
      <c r="E59" s="73">
        <v>0.2</v>
      </c>
      <c r="F59" s="73">
        <v>0.9</v>
      </c>
      <c r="G59" s="73">
        <v>1.2</v>
      </c>
      <c r="H59" s="73">
        <v>2</v>
      </c>
      <c r="I59" s="73">
        <v>2.5</v>
      </c>
      <c r="J59" s="73">
        <v>3</v>
      </c>
      <c r="K59" s="73">
        <v>7.4</v>
      </c>
      <c r="L59" s="73">
        <v>5.2</v>
      </c>
      <c r="M59" s="73">
        <v>2.8</v>
      </c>
      <c r="N59" s="73">
        <v>1.9</v>
      </c>
      <c r="O59" s="73">
        <v>1.4</v>
      </c>
      <c r="P59" s="73">
        <v>0.8</v>
      </c>
    </row>
    <row r="60" spans="2:16" hidden="1" x14ac:dyDescent="0.3">
      <c r="B60" s="73">
        <v>58</v>
      </c>
      <c r="C60" s="73" t="s">
        <v>142</v>
      </c>
      <c r="D60" s="73" t="s">
        <v>143</v>
      </c>
      <c r="E60" s="73">
        <v>0.6</v>
      </c>
      <c r="F60" s="73">
        <v>1.1000000000000001</v>
      </c>
      <c r="G60" s="73">
        <v>2</v>
      </c>
      <c r="H60" s="73">
        <v>3.2</v>
      </c>
      <c r="I60" s="73">
        <v>2.2000000000000002</v>
      </c>
      <c r="J60" s="73">
        <v>2.9</v>
      </c>
      <c r="K60" s="73">
        <v>4</v>
      </c>
      <c r="L60" s="73">
        <v>4.4000000000000004</v>
      </c>
      <c r="M60" s="73">
        <v>2.8</v>
      </c>
      <c r="N60" s="73">
        <v>1.5</v>
      </c>
      <c r="O60" s="73">
        <v>1.8</v>
      </c>
      <c r="P60" s="73">
        <v>0.9</v>
      </c>
    </row>
    <row r="61" spans="2:16" hidden="1" x14ac:dyDescent="0.3">
      <c r="B61" s="73">
        <v>59</v>
      </c>
      <c r="C61" s="73" t="s">
        <v>142</v>
      </c>
      <c r="D61" s="73" t="s">
        <v>144</v>
      </c>
      <c r="E61" s="73">
        <v>0.6</v>
      </c>
      <c r="F61" s="73">
        <v>1.8</v>
      </c>
      <c r="G61" s="73">
        <v>2.8</v>
      </c>
      <c r="H61" s="73">
        <v>4</v>
      </c>
      <c r="I61" s="73">
        <v>3.3</v>
      </c>
      <c r="J61" s="73">
        <v>4</v>
      </c>
      <c r="K61" s="73">
        <v>5.7</v>
      </c>
      <c r="L61" s="73">
        <v>5.5</v>
      </c>
      <c r="M61" s="73">
        <v>2.9</v>
      </c>
      <c r="N61" s="73">
        <v>2.1</v>
      </c>
      <c r="O61" s="73">
        <v>1.7</v>
      </c>
      <c r="P61" s="73">
        <v>0.6</v>
      </c>
    </row>
    <row r="62" spans="2:16" hidden="1" x14ac:dyDescent="0.3">
      <c r="B62" s="73">
        <v>60</v>
      </c>
      <c r="C62" s="73" t="s">
        <v>142</v>
      </c>
      <c r="D62" s="73" t="s">
        <v>145</v>
      </c>
      <c r="E62" s="73">
        <v>0.4</v>
      </c>
      <c r="F62" s="73">
        <v>0.7</v>
      </c>
      <c r="G62" s="73">
        <v>1.8</v>
      </c>
      <c r="H62" s="73">
        <v>2.9</v>
      </c>
      <c r="I62" s="73">
        <v>2.2000000000000002</v>
      </c>
      <c r="J62" s="73">
        <v>2.5</v>
      </c>
      <c r="K62" s="73">
        <v>3.7</v>
      </c>
      <c r="L62" s="73">
        <v>4.2</v>
      </c>
      <c r="M62" s="73">
        <v>2.6</v>
      </c>
      <c r="N62" s="73">
        <v>1.6</v>
      </c>
      <c r="O62" s="73">
        <v>1.4</v>
      </c>
      <c r="P62" s="73">
        <v>0.7</v>
      </c>
    </row>
    <row r="63" spans="2:16" hidden="1" x14ac:dyDescent="0.3">
      <c r="B63" s="73">
        <v>61</v>
      </c>
      <c r="C63" s="73" t="s">
        <v>142</v>
      </c>
      <c r="D63" s="73" t="s">
        <v>146</v>
      </c>
      <c r="E63" s="73">
        <v>0.9</v>
      </c>
      <c r="F63" s="73">
        <v>1</v>
      </c>
      <c r="G63" s="73">
        <v>2.2000000000000002</v>
      </c>
      <c r="H63" s="73">
        <v>3</v>
      </c>
      <c r="I63" s="73">
        <v>2.7</v>
      </c>
      <c r="J63" s="73">
        <v>3.1</v>
      </c>
      <c r="K63" s="73">
        <v>5.3</v>
      </c>
      <c r="L63" s="73">
        <v>4.5</v>
      </c>
      <c r="M63" s="73">
        <v>2.6</v>
      </c>
      <c r="N63" s="73">
        <v>2.1</v>
      </c>
      <c r="O63" s="73">
        <v>1.8</v>
      </c>
      <c r="P63" s="73">
        <v>1.3</v>
      </c>
    </row>
    <row r="64" spans="2:16" ht="27" hidden="1" x14ac:dyDescent="0.3">
      <c r="B64" s="73">
        <v>62</v>
      </c>
      <c r="C64" s="73" t="s">
        <v>142</v>
      </c>
      <c r="D64" s="73" t="s">
        <v>147</v>
      </c>
      <c r="E64" s="73">
        <v>0.2</v>
      </c>
      <c r="F64" s="73">
        <v>1.1000000000000001</v>
      </c>
      <c r="G64" s="73">
        <v>1.9</v>
      </c>
      <c r="H64" s="73">
        <v>3.5</v>
      </c>
      <c r="I64" s="73">
        <v>2.2999999999999998</v>
      </c>
      <c r="J64" s="73">
        <v>2.4</v>
      </c>
      <c r="K64" s="73">
        <v>4.7</v>
      </c>
      <c r="L64" s="73">
        <v>4.9000000000000004</v>
      </c>
      <c r="M64" s="73">
        <v>2.8</v>
      </c>
      <c r="N64" s="73">
        <v>2</v>
      </c>
      <c r="O64" s="73">
        <v>1.7</v>
      </c>
      <c r="P64" s="73">
        <v>0.9</v>
      </c>
    </row>
    <row r="65" spans="2:16" hidden="1" x14ac:dyDescent="0.3">
      <c r="B65" s="73">
        <v>63</v>
      </c>
      <c r="C65" s="73" t="s">
        <v>142</v>
      </c>
      <c r="D65" s="73" t="s">
        <v>148</v>
      </c>
      <c r="E65" s="73">
        <v>0.3</v>
      </c>
      <c r="F65" s="73">
        <v>0.6</v>
      </c>
      <c r="G65" s="73">
        <v>1.8</v>
      </c>
      <c r="H65" s="73">
        <v>3</v>
      </c>
      <c r="I65" s="73">
        <v>2.1</v>
      </c>
      <c r="J65" s="73">
        <v>2.4</v>
      </c>
      <c r="K65" s="73">
        <v>4.7</v>
      </c>
      <c r="L65" s="73">
        <v>3.9</v>
      </c>
      <c r="M65" s="73">
        <v>2.7</v>
      </c>
      <c r="N65" s="73">
        <v>1.8</v>
      </c>
      <c r="O65" s="73">
        <v>1.6</v>
      </c>
      <c r="P65" s="73">
        <v>0.8</v>
      </c>
    </row>
    <row r="66" spans="2:16" hidden="1" x14ac:dyDescent="0.3">
      <c r="B66" s="73">
        <v>64</v>
      </c>
      <c r="C66" s="73" t="s">
        <v>142</v>
      </c>
      <c r="D66" s="73" t="s">
        <v>149</v>
      </c>
      <c r="E66" s="73">
        <v>0.7</v>
      </c>
      <c r="F66" s="73">
        <v>1.7</v>
      </c>
      <c r="G66" s="73">
        <v>2.6</v>
      </c>
      <c r="H66" s="73">
        <v>3.8</v>
      </c>
      <c r="I66" s="73">
        <v>2.8</v>
      </c>
      <c r="J66" s="73">
        <v>2.5</v>
      </c>
      <c r="K66" s="73">
        <v>5.7</v>
      </c>
      <c r="L66" s="73">
        <v>3.7</v>
      </c>
      <c r="M66" s="73">
        <v>3.4</v>
      </c>
      <c r="N66" s="73">
        <v>2</v>
      </c>
      <c r="O66" s="73">
        <v>1.5</v>
      </c>
      <c r="P66" s="73">
        <v>1.1000000000000001</v>
      </c>
    </row>
    <row r="67" spans="2:16" hidden="1" x14ac:dyDescent="0.3">
      <c r="B67" s="73">
        <v>65</v>
      </c>
      <c r="C67" s="73" t="s">
        <v>142</v>
      </c>
      <c r="D67" s="73" t="s">
        <v>150</v>
      </c>
      <c r="E67" s="73">
        <v>0.6</v>
      </c>
      <c r="F67" s="73">
        <v>1.5</v>
      </c>
      <c r="G67" s="73">
        <v>2.7</v>
      </c>
      <c r="H67" s="73">
        <v>3.7</v>
      </c>
      <c r="I67" s="73">
        <v>3</v>
      </c>
      <c r="J67" s="73">
        <v>3.8</v>
      </c>
      <c r="K67" s="73">
        <v>5.4</v>
      </c>
      <c r="L67" s="73">
        <v>5.8</v>
      </c>
      <c r="M67" s="73">
        <v>2.8</v>
      </c>
      <c r="N67" s="73">
        <v>2.4</v>
      </c>
      <c r="O67" s="73">
        <v>1.6</v>
      </c>
      <c r="P67" s="73">
        <v>1</v>
      </c>
    </row>
    <row r="68" spans="2:16" hidden="1" x14ac:dyDescent="0.3">
      <c r="B68" s="73">
        <v>66</v>
      </c>
      <c r="C68" s="73" t="s">
        <v>142</v>
      </c>
      <c r="D68" s="73" t="s">
        <v>151</v>
      </c>
      <c r="E68" s="73">
        <v>0.3</v>
      </c>
      <c r="F68" s="73">
        <v>0.8</v>
      </c>
      <c r="G68" s="73">
        <v>2.1</v>
      </c>
      <c r="H68" s="73">
        <v>3.2</v>
      </c>
      <c r="I68" s="73">
        <v>2.8</v>
      </c>
      <c r="J68" s="73">
        <v>2.7</v>
      </c>
      <c r="K68" s="73">
        <v>6.1</v>
      </c>
      <c r="L68" s="73">
        <v>6</v>
      </c>
      <c r="M68" s="73">
        <v>2.8</v>
      </c>
      <c r="N68" s="73">
        <v>1.8</v>
      </c>
      <c r="O68" s="73">
        <v>1.8</v>
      </c>
      <c r="P68" s="73">
        <v>0.9</v>
      </c>
    </row>
    <row r="69" spans="2:16" hidden="1" x14ac:dyDescent="0.3">
      <c r="B69" s="73">
        <v>67</v>
      </c>
      <c r="C69" s="73" t="s">
        <v>142</v>
      </c>
      <c r="D69" s="73" t="s">
        <v>152</v>
      </c>
      <c r="E69" s="73">
        <v>1</v>
      </c>
      <c r="F69" s="73">
        <v>2.2000000000000002</v>
      </c>
      <c r="G69" s="73">
        <v>3.5</v>
      </c>
      <c r="H69" s="73">
        <v>3.8</v>
      </c>
      <c r="I69" s="73">
        <v>3.6</v>
      </c>
      <c r="J69" s="73">
        <v>4</v>
      </c>
      <c r="K69" s="73">
        <v>4.8</v>
      </c>
      <c r="L69" s="73">
        <v>4.7</v>
      </c>
      <c r="M69" s="73">
        <v>3.2</v>
      </c>
      <c r="N69" s="73">
        <v>2</v>
      </c>
      <c r="O69" s="73">
        <v>2</v>
      </c>
      <c r="P69" s="73">
        <v>1</v>
      </c>
    </row>
    <row r="70" spans="2:16" hidden="1" x14ac:dyDescent="0.3">
      <c r="B70" s="73">
        <v>68</v>
      </c>
      <c r="C70" s="73" t="s">
        <v>142</v>
      </c>
      <c r="D70" s="73" t="s">
        <v>153</v>
      </c>
      <c r="E70" s="73">
        <v>0.6</v>
      </c>
      <c r="F70" s="73">
        <v>1.3</v>
      </c>
      <c r="G70" s="73">
        <v>2.6</v>
      </c>
      <c r="H70" s="73">
        <v>3.3</v>
      </c>
      <c r="I70" s="73">
        <v>3.7</v>
      </c>
      <c r="J70" s="73">
        <v>3.9</v>
      </c>
      <c r="K70" s="73">
        <v>6</v>
      </c>
      <c r="L70" s="73">
        <v>5.4</v>
      </c>
      <c r="M70" s="73">
        <v>2.7</v>
      </c>
      <c r="N70" s="73">
        <v>1.8</v>
      </c>
      <c r="O70" s="73">
        <v>1.7</v>
      </c>
      <c r="P70" s="73">
        <v>1.2</v>
      </c>
    </row>
    <row r="71" spans="2:16" hidden="1" x14ac:dyDescent="0.3">
      <c r="B71" s="73">
        <v>69</v>
      </c>
      <c r="C71" s="73" t="s">
        <v>142</v>
      </c>
      <c r="D71" s="73" t="s">
        <v>154</v>
      </c>
      <c r="E71" s="73">
        <v>0.4</v>
      </c>
      <c r="F71" s="73">
        <v>0.7</v>
      </c>
      <c r="G71" s="73">
        <v>1</v>
      </c>
      <c r="H71" s="73">
        <v>1.7</v>
      </c>
      <c r="I71" s="73">
        <v>1.2</v>
      </c>
      <c r="J71" s="73">
        <v>1.6</v>
      </c>
      <c r="K71" s="73">
        <v>3.6</v>
      </c>
      <c r="L71" s="73">
        <v>2.7</v>
      </c>
      <c r="M71" s="73">
        <v>1</v>
      </c>
      <c r="N71" s="73">
        <v>0.9</v>
      </c>
      <c r="O71" s="73">
        <v>0.6</v>
      </c>
      <c r="P71" s="73">
        <v>0.2</v>
      </c>
    </row>
    <row r="72" spans="2:16" hidden="1" x14ac:dyDescent="0.3">
      <c r="B72" s="73">
        <v>70</v>
      </c>
      <c r="C72" s="73" t="s">
        <v>142</v>
      </c>
      <c r="D72" s="73" t="s">
        <v>155</v>
      </c>
      <c r="E72" s="73">
        <v>0.5</v>
      </c>
      <c r="F72" s="73">
        <v>1.8</v>
      </c>
      <c r="G72" s="73">
        <v>3.2</v>
      </c>
      <c r="H72" s="73">
        <v>3.8</v>
      </c>
      <c r="I72" s="73">
        <v>3.8</v>
      </c>
      <c r="J72" s="73">
        <v>3.9</v>
      </c>
      <c r="K72" s="73">
        <v>4.7</v>
      </c>
      <c r="L72" s="73">
        <v>5.5</v>
      </c>
      <c r="M72" s="73">
        <v>3.1</v>
      </c>
      <c r="N72" s="73">
        <v>2.4</v>
      </c>
      <c r="O72" s="73">
        <v>2.2000000000000002</v>
      </c>
      <c r="P72" s="73">
        <v>1.1000000000000001</v>
      </c>
    </row>
    <row r="73" spans="2:16" hidden="1" x14ac:dyDescent="0.3">
      <c r="B73" s="73">
        <v>71</v>
      </c>
      <c r="C73" s="73" t="s">
        <v>142</v>
      </c>
      <c r="D73" s="73" t="s">
        <v>156</v>
      </c>
      <c r="E73" s="73">
        <v>0.4</v>
      </c>
      <c r="F73" s="73">
        <v>0.5</v>
      </c>
      <c r="G73" s="73">
        <v>0.4</v>
      </c>
      <c r="H73" s="73">
        <v>1.3</v>
      </c>
      <c r="I73" s="73">
        <v>1.1000000000000001</v>
      </c>
      <c r="J73" s="73">
        <v>1</v>
      </c>
      <c r="K73" s="73">
        <v>1.5</v>
      </c>
      <c r="L73" s="73">
        <v>1.9</v>
      </c>
      <c r="M73" s="73">
        <v>1.2</v>
      </c>
      <c r="N73" s="73">
        <v>1.1000000000000001</v>
      </c>
      <c r="O73" s="73">
        <v>1</v>
      </c>
      <c r="P73" s="73">
        <v>0.7</v>
      </c>
    </row>
    <row r="74" spans="2:16" hidden="1" x14ac:dyDescent="0.3">
      <c r="B74" s="73">
        <v>72</v>
      </c>
      <c r="C74" s="73" t="s">
        <v>142</v>
      </c>
      <c r="D74" s="73" t="s">
        <v>157</v>
      </c>
      <c r="E74" s="73">
        <v>1</v>
      </c>
      <c r="F74" s="73">
        <v>1.5</v>
      </c>
      <c r="G74" s="73">
        <v>2.6</v>
      </c>
      <c r="H74" s="73">
        <v>3.3</v>
      </c>
      <c r="I74" s="73">
        <v>3.3</v>
      </c>
      <c r="J74" s="73">
        <v>3.6</v>
      </c>
      <c r="K74" s="73">
        <v>4.4000000000000004</v>
      </c>
      <c r="L74" s="73">
        <v>4.5</v>
      </c>
      <c r="M74" s="73">
        <v>3.2</v>
      </c>
      <c r="N74" s="73">
        <v>1.9</v>
      </c>
      <c r="O74" s="73">
        <v>1.4</v>
      </c>
      <c r="P74" s="73">
        <v>1.2</v>
      </c>
    </row>
    <row r="75" spans="2:16" hidden="1" x14ac:dyDescent="0.3">
      <c r="B75" s="73">
        <v>73</v>
      </c>
      <c r="C75" s="73" t="s">
        <v>142</v>
      </c>
      <c r="D75" s="73" t="s">
        <v>158</v>
      </c>
      <c r="E75" s="73">
        <v>0.5</v>
      </c>
      <c r="F75" s="73">
        <v>0.9</v>
      </c>
      <c r="G75" s="73">
        <v>2</v>
      </c>
      <c r="H75" s="73">
        <v>2.4</v>
      </c>
      <c r="I75" s="73">
        <v>3.1</v>
      </c>
      <c r="J75" s="73">
        <v>3.4</v>
      </c>
      <c r="K75" s="73">
        <v>4.8</v>
      </c>
      <c r="L75" s="73">
        <v>4.5</v>
      </c>
      <c r="M75" s="73">
        <v>3.1</v>
      </c>
      <c r="N75" s="73">
        <v>2.1</v>
      </c>
      <c r="O75" s="73">
        <v>1.6</v>
      </c>
      <c r="P75" s="73">
        <v>1.1000000000000001</v>
      </c>
    </row>
    <row r="76" spans="2:16" hidden="1" x14ac:dyDescent="0.3">
      <c r="B76" s="73">
        <v>74</v>
      </c>
      <c r="C76" s="73" t="s">
        <v>159</v>
      </c>
      <c r="D76" s="73" t="s">
        <v>160</v>
      </c>
      <c r="E76" s="73">
        <v>0.3</v>
      </c>
      <c r="F76" s="73">
        <v>0.4</v>
      </c>
      <c r="G76" s="73">
        <v>1.4</v>
      </c>
      <c r="H76" s="73">
        <v>2.4</v>
      </c>
      <c r="I76" s="73">
        <v>1.4</v>
      </c>
      <c r="J76" s="73">
        <v>1.4</v>
      </c>
      <c r="K76" s="73">
        <v>4.8</v>
      </c>
      <c r="L76" s="73">
        <v>3.7</v>
      </c>
      <c r="M76" s="73">
        <v>1.8</v>
      </c>
      <c r="N76" s="73">
        <v>1.3</v>
      </c>
      <c r="O76" s="73">
        <v>1.3</v>
      </c>
      <c r="P76" s="73">
        <v>0.7</v>
      </c>
    </row>
    <row r="77" spans="2:16" hidden="1" x14ac:dyDescent="0.3">
      <c r="B77" s="73">
        <v>75</v>
      </c>
      <c r="C77" s="73" t="s">
        <v>159</v>
      </c>
      <c r="D77" s="73" t="s">
        <v>161</v>
      </c>
      <c r="E77" s="73">
        <v>0.4</v>
      </c>
      <c r="F77" s="73">
        <v>0.8</v>
      </c>
      <c r="G77" s="73">
        <v>2</v>
      </c>
      <c r="H77" s="73">
        <v>3.1</v>
      </c>
      <c r="I77" s="73">
        <v>2.5</v>
      </c>
      <c r="J77" s="73">
        <v>2.7</v>
      </c>
      <c r="K77" s="73">
        <v>6.8</v>
      </c>
      <c r="L77" s="73">
        <v>7.4</v>
      </c>
      <c r="M77" s="73">
        <v>2.2999999999999998</v>
      </c>
      <c r="N77" s="73">
        <v>1.4</v>
      </c>
      <c r="O77" s="73">
        <v>1.7</v>
      </c>
      <c r="P77" s="73">
        <v>0.9</v>
      </c>
    </row>
    <row r="78" spans="2:16" hidden="1" x14ac:dyDescent="0.3">
      <c r="B78" s="73">
        <v>76</v>
      </c>
      <c r="C78" s="73" t="s">
        <v>159</v>
      </c>
      <c r="D78" s="73" t="s">
        <v>162</v>
      </c>
      <c r="E78" s="73">
        <v>0.8</v>
      </c>
      <c r="F78" s="73">
        <v>0.9</v>
      </c>
      <c r="G78" s="73">
        <v>1.7</v>
      </c>
      <c r="H78" s="73">
        <v>3</v>
      </c>
      <c r="I78" s="73">
        <v>2.7</v>
      </c>
      <c r="J78" s="73">
        <v>2.6</v>
      </c>
      <c r="K78" s="73">
        <v>6.4</v>
      </c>
      <c r="L78" s="73">
        <v>5.0999999999999996</v>
      </c>
      <c r="M78" s="73">
        <v>2.7</v>
      </c>
      <c r="N78" s="73">
        <v>1.6</v>
      </c>
      <c r="O78" s="73">
        <v>1.7</v>
      </c>
      <c r="P78" s="73">
        <v>0.8</v>
      </c>
    </row>
    <row r="79" spans="2:16" hidden="1" x14ac:dyDescent="0.3">
      <c r="B79" s="73">
        <v>77</v>
      </c>
      <c r="C79" s="73" t="s">
        <v>159</v>
      </c>
      <c r="D79" s="73" t="s">
        <v>163</v>
      </c>
      <c r="E79" s="73">
        <v>0.2</v>
      </c>
      <c r="F79" s="73">
        <v>0.9</v>
      </c>
      <c r="G79" s="73">
        <v>1.7</v>
      </c>
      <c r="H79" s="73">
        <v>3.5</v>
      </c>
      <c r="I79" s="73">
        <v>2.5</v>
      </c>
      <c r="J79" s="73">
        <v>2.9</v>
      </c>
      <c r="K79" s="73">
        <v>6.6</v>
      </c>
      <c r="L79" s="73">
        <v>6</v>
      </c>
      <c r="M79" s="73">
        <v>3.5</v>
      </c>
      <c r="N79" s="73">
        <v>2.6</v>
      </c>
      <c r="O79" s="73">
        <v>1.4</v>
      </c>
      <c r="P79" s="73">
        <v>1</v>
      </c>
    </row>
    <row r="80" spans="2:16" hidden="1" x14ac:dyDescent="0.3">
      <c r="B80" s="73">
        <v>78</v>
      </c>
      <c r="C80" s="73" t="s">
        <v>159</v>
      </c>
      <c r="D80" s="73" t="s">
        <v>164</v>
      </c>
      <c r="E80" s="73">
        <v>0.4</v>
      </c>
      <c r="F80" s="73">
        <v>0.7</v>
      </c>
      <c r="G80" s="73">
        <v>1.9</v>
      </c>
      <c r="H80" s="73">
        <v>2.7</v>
      </c>
      <c r="I80" s="73">
        <v>2.6</v>
      </c>
      <c r="J80" s="73">
        <v>2.2000000000000002</v>
      </c>
      <c r="K80" s="73">
        <v>6.6</v>
      </c>
      <c r="L80" s="73">
        <v>5.5</v>
      </c>
      <c r="M80" s="73">
        <v>2.6</v>
      </c>
      <c r="N80" s="73">
        <v>1.6</v>
      </c>
      <c r="O80" s="73">
        <v>1.6</v>
      </c>
      <c r="P80" s="73">
        <v>1.6</v>
      </c>
    </row>
    <row r="81" spans="2:16" hidden="1" x14ac:dyDescent="0.3">
      <c r="B81" s="73">
        <v>79</v>
      </c>
      <c r="C81" s="73" t="s">
        <v>159</v>
      </c>
      <c r="D81" s="73" t="s">
        <v>165</v>
      </c>
      <c r="E81" s="73">
        <v>0.3</v>
      </c>
      <c r="F81" s="73">
        <v>1.2</v>
      </c>
      <c r="G81" s="73">
        <v>2</v>
      </c>
      <c r="H81" s="73">
        <v>3.7</v>
      </c>
      <c r="I81" s="73">
        <v>2.7</v>
      </c>
      <c r="J81" s="73">
        <v>2.9</v>
      </c>
      <c r="K81" s="73">
        <v>7.7</v>
      </c>
      <c r="L81" s="73">
        <v>6.8</v>
      </c>
      <c r="M81" s="73">
        <v>3.3</v>
      </c>
      <c r="N81" s="73">
        <v>2.2999999999999998</v>
      </c>
      <c r="O81" s="73">
        <v>1.5</v>
      </c>
      <c r="P81" s="73">
        <v>1</v>
      </c>
    </row>
    <row r="82" spans="2:16" hidden="1" x14ac:dyDescent="0.3">
      <c r="B82" s="73">
        <v>80</v>
      </c>
      <c r="C82" s="73" t="s">
        <v>159</v>
      </c>
      <c r="D82" s="73" t="s">
        <v>166</v>
      </c>
      <c r="E82" s="73">
        <v>0.3</v>
      </c>
      <c r="F82" s="73">
        <v>1</v>
      </c>
      <c r="G82" s="73">
        <v>1.8</v>
      </c>
      <c r="H82" s="73">
        <v>3.5</v>
      </c>
      <c r="I82" s="73">
        <v>2.8</v>
      </c>
      <c r="J82" s="73">
        <v>2.4</v>
      </c>
      <c r="K82" s="73">
        <v>8.6</v>
      </c>
      <c r="L82" s="73">
        <v>6.7</v>
      </c>
      <c r="M82" s="73">
        <v>2.8</v>
      </c>
      <c r="N82" s="73">
        <v>2.4</v>
      </c>
      <c r="O82" s="73">
        <v>1.5</v>
      </c>
      <c r="P82" s="73">
        <v>1.2</v>
      </c>
    </row>
    <row r="83" spans="2:16" hidden="1" x14ac:dyDescent="0.3">
      <c r="B83" s="73">
        <v>81</v>
      </c>
      <c r="C83" s="73" t="s">
        <v>159</v>
      </c>
      <c r="D83" s="73" t="s">
        <v>167</v>
      </c>
      <c r="E83" s="73">
        <v>0.6</v>
      </c>
      <c r="F83" s="73">
        <v>1.2</v>
      </c>
      <c r="G83" s="73">
        <v>2.2999999999999998</v>
      </c>
      <c r="H83" s="73">
        <v>3.6</v>
      </c>
      <c r="I83" s="73">
        <v>3</v>
      </c>
      <c r="J83" s="73">
        <v>2.6</v>
      </c>
      <c r="K83" s="73">
        <v>9.1999999999999993</v>
      </c>
      <c r="L83" s="73">
        <v>6.6</v>
      </c>
      <c r="M83" s="73">
        <v>3.1</v>
      </c>
      <c r="N83" s="73">
        <v>3.1</v>
      </c>
      <c r="O83" s="73">
        <v>2</v>
      </c>
      <c r="P83" s="73">
        <v>1.4</v>
      </c>
    </row>
    <row r="84" spans="2:16" hidden="1" x14ac:dyDescent="0.3">
      <c r="B84" s="73">
        <v>82</v>
      </c>
      <c r="C84" s="73" t="s">
        <v>159</v>
      </c>
      <c r="D84" s="73" t="s">
        <v>168</v>
      </c>
      <c r="E84" s="73">
        <v>0.5</v>
      </c>
      <c r="F84" s="73">
        <v>0.9</v>
      </c>
      <c r="G84" s="73">
        <v>1.7</v>
      </c>
      <c r="H84" s="73">
        <v>2.9</v>
      </c>
      <c r="I84" s="73">
        <v>2.5</v>
      </c>
      <c r="J84" s="73">
        <v>3</v>
      </c>
      <c r="K84" s="73">
        <v>7</v>
      </c>
      <c r="L84" s="73">
        <v>7.3</v>
      </c>
      <c r="M84" s="73">
        <v>3</v>
      </c>
      <c r="N84" s="73">
        <v>1.8</v>
      </c>
      <c r="O84" s="73">
        <v>1.6</v>
      </c>
      <c r="P84" s="73">
        <v>1.1000000000000001</v>
      </c>
    </row>
    <row r="85" spans="2:16" hidden="1" x14ac:dyDescent="0.3">
      <c r="B85" s="73">
        <v>83</v>
      </c>
      <c r="C85" s="73" t="s">
        <v>159</v>
      </c>
      <c r="D85" s="73" t="s">
        <v>169</v>
      </c>
      <c r="E85" s="73">
        <v>0.6</v>
      </c>
      <c r="F85" s="73">
        <v>1</v>
      </c>
      <c r="G85" s="73">
        <v>1.9</v>
      </c>
      <c r="H85" s="73">
        <v>3.3</v>
      </c>
      <c r="I85" s="73">
        <v>2.8</v>
      </c>
      <c r="J85" s="73">
        <v>2.2000000000000002</v>
      </c>
      <c r="K85" s="73">
        <v>7.1</v>
      </c>
      <c r="L85" s="73">
        <v>6.3</v>
      </c>
      <c r="M85" s="73">
        <v>2.6</v>
      </c>
      <c r="N85" s="73">
        <v>1.5</v>
      </c>
      <c r="O85" s="73">
        <v>1.5</v>
      </c>
      <c r="P85" s="73">
        <v>1.4</v>
      </c>
    </row>
    <row r="86" spans="2:16" hidden="1" x14ac:dyDescent="0.3">
      <c r="B86" s="73">
        <v>84</v>
      </c>
      <c r="C86" s="73" t="s">
        <v>170</v>
      </c>
      <c r="D86" s="73" t="s">
        <v>171</v>
      </c>
      <c r="E86" s="73">
        <v>1.5</v>
      </c>
      <c r="F86" s="73">
        <v>2.5</v>
      </c>
      <c r="G86" s="73">
        <v>3.7</v>
      </c>
      <c r="H86" s="73">
        <v>5.2</v>
      </c>
      <c r="I86" s="73">
        <v>4.2</v>
      </c>
      <c r="J86" s="73">
        <v>6.4</v>
      </c>
      <c r="K86" s="73">
        <v>5.0999999999999996</v>
      </c>
      <c r="L86" s="73">
        <v>6.4</v>
      </c>
      <c r="M86" s="73">
        <v>5</v>
      </c>
      <c r="N86" s="73">
        <v>2.7</v>
      </c>
      <c r="O86" s="73">
        <v>2.9</v>
      </c>
      <c r="P86" s="73">
        <v>1.4</v>
      </c>
    </row>
    <row r="87" spans="2:16" hidden="1" x14ac:dyDescent="0.3">
      <c r="B87" s="73">
        <v>85</v>
      </c>
      <c r="C87" s="73" t="s">
        <v>170</v>
      </c>
      <c r="D87" s="73" t="s">
        <v>172</v>
      </c>
      <c r="E87" s="73">
        <v>1.8</v>
      </c>
      <c r="F87" s="73">
        <v>2.2000000000000002</v>
      </c>
      <c r="G87" s="73">
        <v>3.1</v>
      </c>
      <c r="H87" s="73">
        <v>3.5</v>
      </c>
      <c r="I87" s="73">
        <v>2.6</v>
      </c>
      <c r="J87" s="73">
        <v>4.9000000000000004</v>
      </c>
      <c r="K87" s="73">
        <v>3.8</v>
      </c>
      <c r="L87" s="73">
        <v>5.5</v>
      </c>
      <c r="M87" s="73">
        <v>3.8</v>
      </c>
      <c r="N87" s="73">
        <v>2.9</v>
      </c>
      <c r="O87" s="73">
        <v>2.8</v>
      </c>
      <c r="P87" s="73">
        <v>1.4</v>
      </c>
    </row>
    <row r="88" spans="2:16" hidden="1" x14ac:dyDescent="0.3">
      <c r="B88" s="73">
        <v>86</v>
      </c>
      <c r="C88" s="73" t="s">
        <v>173</v>
      </c>
      <c r="D88" s="73" t="s">
        <v>174</v>
      </c>
      <c r="E88" s="73">
        <v>0.7</v>
      </c>
      <c r="F88" s="73">
        <v>1.2</v>
      </c>
      <c r="G88" s="73">
        <v>1.7</v>
      </c>
      <c r="H88" s="73">
        <v>3.4</v>
      </c>
      <c r="I88" s="73">
        <v>2.2000000000000002</v>
      </c>
      <c r="J88" s="73">
        <v>3</v>
      </c>
      <c r="K88" s="73">
        <v>6.4</v>
      </c>
      <c r="L88" s="73">
        <v>6.7</v>
      </c>
      <c r="M88" s="73">
        <v>2.8</v>
      </c>
      <c r="N88" s="73">
        <v>2.2000000000000002</v>
      </c>
      <c r="O88" s="73">
        <v>1.6</v>
      </c>
      <c r="P88" s="73">
        <v>1.1000000000000001</v>
      </c>
    </row>
    <row r="89" spans="2:16" hidden="1" x14ac:dyDescent="0.3">
      <c r="B89" s="73">
        <v>87</v>
      </c>
      <c r="C89" s="73" t="s">
        <v>173</v>
      </c>
      <c r="D89" s="73" t="s">
        <v>175</v>
      </c>
      <c r="E89" s="73">
        <v>0.4</v>
      </c>
      <c r="F89" s="73">
        <v>1.1000000000000001</v>
      </c>
      <c r="G89" s="73">
        <v>1.5</v>
      </c>
      <c r="H89" s="73">
        <v>2.7</v>
      </c>
      <c r="I89" s="73">
        <v>3.2</v>
      </c>
      <c r="J89" s="73">
        <v>2.2000000000000002</v>
      </c>
      <c r="K89" s="73">
        <v>6.7</v>
      </c>
      <c r="L89" s="73">
        <v>4.9000000000000004</v>
      </c>
      <c r="M89" s="73">
        <v>2.6</v>
      </c>
      <c r="N89" s="73">
        <v>1.5</v>
      </c>
      <c r="O89" s="73">
        <v>1.7</v>
      </c>
      <c r="P89" s="73">
        <v>1</v>
      </c>
    </row>
    <row r="90" spans="2:16" hidden="1" x14ac:dyDescent="0.3">
      <c r="B90" s="73">
        <v>88</v>
      </c>
      <c r="C90" s="73" t="s">
        <v>173</v>
      </c>
      <c r="D90" s="73" t="s">
        <v>176</v>
      </c>
      <c r="E90" s="73">
        <v>0.4</v>
      </c>
      <c r="F90" s="73">
        <v>1.1000000000000001</v>
      </c>
      <c r="G90" s="73">
        <v>1.4</v>
      </c>
      <c r="H90" s="73">
        <v>3.2</v>
      </c>
      <c r="I90" s="73">
        <v>2.6</v>
      </c>
      <c r="J90" s="73">
        <v>2.6</v>
      </c>
      <c r="K90" s="73">
        <v>7.1</v>
      </c>
      <c r="L90" s="73">
        <v>6.5</v>
      </c>
      <c r="M90" s="73">
        <v>2.9</v>
      </c>
      <c r="N90" s="73">
        <v>1.5</v>
      </c>
      <c r="O90" s="73">
        <v>1.4</v>
      </c>
      <c r="P90" s="73">
        <v>1.1000000000000001</v>
      </c>
    </row>
    <row r="91" spans="2:16" hidden="1" x14ac:dyDescent="0.3">
      <c r="B91" s="73">
        <v>89</v>
      </c>
      <c r="C91" s="73" t="s">
        <v>173</v>
      </c>
      <c r="D91" s="73" t="s">
        <v>177</v>
      </c>
      <c r="E91" s="73">
        <v>0.2</v>
      </c>
      <c r="F91" s="73">
        <v>1</v>
      </c>
      <c r="G91" s="73">
        <v>1.8</v>
      </c>
      <c r="H91" s="73">
        <v>2.6</v>
      </c>
      <c r="I91" s="73">
        <v>2.4</v>
      </c>
      <c r="J91" s="73">
        <v>2.4</v>
      </c>
      <c r="K91" s="73">
        <v>6.6</v>
      </c>
      <c r="L91" s="73">
        <v>5.2</v>
      </c>
      <c r="M91" s="73">
        <v>2.8</v>
      </c>
      <c r="N91" s="73">
        <v>1.8</v>
      </c>
      <c r="O91" s="73">
        <v>1.4</v>
      </c>
      <c r="P91" s="73">
        <v>1</v>
      </c>
    </row>
    <row r="92" spans="2:16" hidden="1" x14ac:dyDescent="0.3">
      <c r="B92" s="73">
        <v>90</v>
      </c>
      <c r="C92" s="73" t="s">
        <v>173</v>
      </c>
      <c r="D92" s="73" t="s">
        <v>178</v>
      </c>
      <c r="E92" s="73">
        <v>0.3</v>
      </c>
      <c r="F92" s="73">
        <v>1.1000000000000001</v>
      </c>
      <c r="G92" s="73">
        <v>1.1000000000000001</v>
      </c>
      <c r="H92" s="73">
        <v>2.5</v>
      </c>
      <c r="I92" s="73">
        <v>2.1</v>
      </c>
      <c r="J92" s="73">
        <v>2.4</v>
      </c>
      <c r="K92" s="73">
        <v>7.7</v>
      </c>
      <c r="L92" s="73">
        <v>6.6</v>
      </c>
      <c r="M92" s="73">
        <v>3</v>
      </c>
      <c r="N92" s="73">
        <v>1.9</v>
      </c>
      <c r="O92" s="73">
        <v>1.4</v>
      </c>
      <c r="P92" s="73">
        <v>0.9</v>
      </c>
    </row>
    <row r="93" spans="2:16" hidden="1" x14ac:dyDescent="0.3">
      <c r="B93" s="73">
        <v>91</v>
      </c>
      <c r="C93" s="73" t="s">
        <v>173</v>
      </c>
      <c r="D93" s="73" t="s">
        <v>179</v>
      </c>
      <c r="E93" s="73">
        <v>0</v>
      </c>
      <c r="F93" s="73">
        <v>0.4</v>
      </c>
      <c r="G93" s="73">
        <v>0.1</v>
      </c>
      <c r="H93" s="73">
        <v>0.6</v>
      </c>
      <c r="I93" s="73">
        <v>0.6</v>
      </c>
      <c r="J93" s="73">
        <v>0.2</v>
      </c>
      <c r="K93" s="73">
        <v>1.4</v>
      </c>
      <c r="L93" s="73">
        <v>0.9</v>
      </c>
      <c r="M93" s="73">
        <v>0.4</v>
      </c>
      <c r="N93" s="73">
        <v>0.3</v>
      </c>
      <c r="O93" s="73">
        <v>0.6</v>
      </c>
      <c r="P93" s="73">
        <v>0.5</v>
      </c>
    </row>
    <row r="94" spans="2:16" hidden="1" x14ac:dyDescent="0.3">
      <c r="B94" s="73">
        <v>92</v>
      </c>
      <c r="C94" s="73" t="s">
        <v>180</v>
      </c>
      <c r="D94" s="73" t="s">
        <v>181</v>
      </c>
      <c r="E94" s="73">
        <v>0.4</v>
      </c>
      <c r="F94" s="73">
        <v>0.9</v>
      </c>
      <c r="G94" s="73">
        <v>1.7</v>
      </c>
      <c r="H94" s="73">
        <v>3.1</v>
      </c>
      <c r="I94" s="73">
        <v>2.6</v>
      </c>
      <c r="J94" s="73">
        <v>2.7</v>
      </c>
      <c r="K94" s="73">
        <v>8</v>
      </c>
      <c r="L94" s="73">
        <v>6.7</v>
      </c>
      <c r="M94" s="73">
        <v>3.6</v>
      </c>
      <c r="N94" s="73">
        <v>1.7</v>
      </c>
      <c r="O94" s="73">
        <v>1.9</v>
      </c>
      <c r="P94" s="73">
        <v>1.3</v>
      </c>
    </row>
    <row r="95" spans="2:16" hidden="1" x14ac:dyDescent="0.3">
      <c r="B95" s="73">
        <v>93</v>
      </c>
      <c r="C95" s="73" t="s">
        <v>180</v>
      </c>
      <c r="D95" s="73" t="s">
        <v>182</v>
      </c>
      <c r="E95" s="73">
        <v>0.5</v>
      </c>
      <c r="F95" s="73">
        <v>1.2</v>
      </c>
      <c r="G95" s="73">
        <v>1.7</v>
      </c>
      <c r="H95" s="73">
        <v>2.8</v>
      </c>
      <c r="I95" s="73">
        <v>2.2999999999999998</v>
      </c>
      <c r="J95" s="73">
        <v>2.7</v>
      </c>
      <c r="K95" s="73">
        <v>7.2</v>
      </c>
      <c r="L95" s="73">
        <v>6.8</v>
      </c>
      <c r="M95" s="73">
        <v>3.1</v>
      </c>
      <c r="N95" s="73">
        <v>1.7</v>
      </c>
      <c r="O95" s="73">
        <v>1.3</v>
      </c>
      <c r="P95" s="73">
        <v>0.8</v>
      </c>
    </row>
    <row r="96" spans="2:16" hidden="1" x14ac:dyDescent="0.3">
      <c r="B96" s="73">
        <v>94</v>
      </c>
      <c r="C96" s="73" t="s">
        <v>180</v>
      </c>
      <c r="D96" s="73" t="s">
        <v>183</v>
      </c>
      <c r="E96" s="73">
        <v>0.3</v>
      </c>
      <c r="F96" s="73">
        <v>0.9</v>
      </c>
      <c r="G96" s="73">
        <v>1.5</v>
      </c>
      <c r="H96" s="73">
        <v>2.7</v>
      </c>
      <c r="I96" s="73">
        <v>2</v>
      </c>
      <c r="J96" s="73">
        <v>3.2</v>
      </c>
      <c r="K96" s="73">
        <v>7.5</v>
      </c>
      <c r="L96" s="73">
        <v>6.1</v>
      </c>
      <c r="M96" s="73">
        <v>3.2</v>
      </c>
      <c r="N96" s="73">
        <v>1.8</v>
      </c>
      <c r="O96" s="73">
        <v>1.7</v>
      </c>
      <c r="P96" s="73">
        <v>0.8</v>
      </c>
    </row>
    <row r="97" spans="2:16" hidden="1" x14ac:dyDescent="0.3">
      <c r="B97" s="73">
        <v>95</v>
      </c>
      <c r="C97" s="73" t="s">
        <v>180</v>
      </c>
      <c r="D97" s="73" t="s">
        <v>184</v>
      </c>
      <c r="E97" s="73">
        <v>0.3</v>
      </c>
      <c r="F97" s="73">
        <v>1</v>
      </c>
      <c r="G97" s="73">
        <v>1.8</v>
      </c>
      <c r="H97" s="73">
        <v>2.9</v>
      </c>
      <c r="I97" s="73">
        <v>1.9</v>
      </c>
      <c r="J97" s="73">
        <v>2.8</v>
      </c>
      <c r="K97" s="73">
        <v>5.8</v>
      </c>
      <c r="L97" s="73">
        <v>6.7</v>
      </c>
      <c r="M97" s="73">
        <v>2.7</v>
      </c>
      <c r="N97" s="73">
        <v>2.2000000000000002</v>
      </c>
      <c r="O97" s="73">
        <v>1.9</v>
      </c>
      <c r="P97" s="73">
        <v>0.9</v>
      </c>
    </row>
    <row r="98" spans="2:16" hidden="1" x14ac:dyDescent="0.3">
      <c r="B98" s="73">
        <v>96</v>
      </c>
      <c r="C98" s="73" t="s">
        <v>180</v>
      </c>
      <c r="D98" s="73" t="s">
        <v>185</v>
      </c>
      <c r="E98" s="73">
        <v>0.5</v>
      </c>
      <c r="F98" s="73">
        <v>1.2</v>
      </c>
      <c r="G98" s="73">
        <v>1.7</v>
      </c>
      <c r="H98" s="73">
        <v>2.5</v>
      </c>
      <c r="I98" s="73">
        <v>2.2000000000000002</v>
      </c>
      <c r="J98" s="73">
        <v>2.4</v>
      </c>
      <c r="K98" s="73">
        <v>6.6</v>
      </c>
      <c r="L98" s="73">
        <v>6.9</v>
      </c>
      <c r="M98" s="73">
        <v>3.2</v>
      </c>
      <c r="N98" s="73">
        <v>1.6</v>
      </c>
      <c r="O98" s="73">
        <v>0.8</v>
      </c>
      <c r="P98" s="73">
        <v>0.8</v>
      </c>
    </row>
  </sheetData>
  <autoFilter ref="B1:P98">
    <filterColumn colId="1">
      <filters>
        <filter val="경상북도"/>
        <filter val="대구광역시"/>
      </filters>
    </filterColumn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4">
    <mergeCell ref="B1:B2"/>
    <mergeCell ref="C1:C2"/>
    <mergeCell ref="D1:D2"/>
    <mergeCell ref="E1:P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공사기간산정표</vt:lpstr>
      <vt:lpstr>공사기간산출1</vt:lpstr>
      <vt:lpstr>월별작업일수</vt:lpstr>
      <vt:lpstr>DATA</vt:lpstr>
      <vt:lpstr>공사기간산정표!Print_Area</vt:lpstr>
      <vt:lpstr>공사기간산출1!Print_Area</vt:lpstr>
      <vt:lpstr>월별작업일수!Print_Area</vt:lpstr>
      <vt:lpstr>지역목록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jinwoo</dc:creator>
  <cp:lastModifiedBy>Windows 사용자</cp:lastModifiedBy>
  <cp:lastPrinted>2025-02-03T04:57:44Z</cp:lastPrinted>
  <dcterms:created xsi:type="dcterms:W3CDTF">2019-03-04T10:26:55Z</dcterms:created>
  <dcterms:modified xsi:type="dcterms:W3CDTF">2025-04-24T08:22:25Z</dcterms:modified>
</cp:coreProperties>
</file>